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110學年度收支結算表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<sst xmlns="http://schemas.openxmlformats.org/spreadsheetml/2006/main" count="51" uniqueCount="51">
  <si>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十月</t>
  </si>
  <si>
    <t>十一月</t>
  </si>
  <si>
    <t>二月</t>
  </si>
  <si>
    <t>三月</t>
  </si>
  <si>
    <t>四月</t>
  </si>
  <si>
    <t>五月</t>
  </si>
  <si>
    <t>六月</t>
  </si>
  <si>
    <t>總計</t>
  </si>
  <si>
    <t>百分比</t>
  </si>
  <si>
    <t>月份</t>
  </si>
  <si>
    <t>收    入    部    份</t>
  </si>
  <si>
    <t>支    出    部    份</t>
  </si>
  <si>
    <t>餐盤費</t>
  </si>
  <si>
    <t>主  食</t>
  </si>
  <si>
    <t>菜  金</t>
  </si>
  <si>
    <t>食  油</t>
  </si>
  <si>
    <t>人  工</t>
  </si>
  <si>
    <t>燃料費(水電)</t>
  </si>
  <si>
    <t>維護設備費</t>
  </si>
  <si>
    <t>雜  支</t>
  </si>
  <si>
    <t>本月結存</t>
  </si>
  <si>
    <t>合    計</t>
  </si>
  <si>
    <t>八月</t>
  </si>
  <si>
    <t>九月</t>
  </si>
  <si>
    <t>十二月</t>
  </si>
  <si>
    <t>一月</t>
  </si>
  <si>
    <t>七月</t>
  </si>
  <si>
    <t>備註</t>
  </si>
  <si>
    <t>填表說明</t>
  </si>
  <si>
    <t>一．本表應根據學校每月份學生收支午餐結算表填載，每月結存數應與現金出納結存數相符。</t>
  </si>
  <si>
    <t xml:space="preserve">      「本月結存」應填本年度最後月份之結存數，收入及支出部份之「合計」均應橫的計算。</t>
  </si>
  <si>
    <t>四．本年度各項收入及支出百分比應按合計數比例計算填列。</t>
  </si>
  <si>
    <t>五．本表繕正後應再計算一次以免筆誤。</t>
  </si>
  <si>
    <t>上月結存</t>
  </si>
  <si>
    <t>每人 每月 午餐費</t>
  </si>
  <si>
    <t>調味品</t>
  </si>
  <si>
    <t>合  計</t>
  </si>
  <si>
    <t>二．本表計二聯，甲聯繕正後留校查存，乙聯應於每年度結束後三日內報縣市政府教育處。</t>
  </si>
  <si>
    <t>午餐基本費</t>
  </si>
  <si>
    <t>午餐燃料費</t>
  </si>
  <si>
    <t>三．本年度總計欄收入部份之「上月結存」及「合計」支出部分之「本月結存」及「合計」，各月份之數字不得相加，其「上月結存」應填上年度之結存數，</t>
  </si>
  <si>
    <t xml:space="preserve"> 本月午餐費</t>
  </si>
  <si>
    <t>午餐專戶利息收入</t>
  </si>
  <si>
    <t>幼兒園烹煮幼兒點心瓦斯費分攤款</t>
  </si>
  <si>
    <t>原住民及貧困原住民學生午餐補助費</t>
  </si>
  <si>
    <t xml:space="preserve"> 副食品</t>
  </si>
  <si>
    <t>學生午餐補助費</t>
  </si>
  <si>
    <t>水果費</t>
  </si>
  <si>
    <t>導師誤餐費退還導師</t>
  </si>
  <si>
    <t xml:space="preserve"> 製表                         出納                                 會計                                 執行秘書                                      稽核                            校長                      </t>
  </si>
  <si>
    <r>
      <t>臺 中 市 沙 鹿 區 文</t>
    </r>
    <r>
      <rPr>
        <u val="single"/>
        <sz val="16"/>
        <rFont val="標楷體"/>
        <family val="4"/>
      </rPr>
      <t xml:space="preserve"> 光 </t>
    </r>
    <r>
      <rPr>
        <sz val="16"/>
        <rFont val="標楷體"/>
        <family val="4"/>
      </rPr>
      <t>國 民 小 學 111 學 年 度 午 餐 費 收 支 結 算 表〈 111年8月至112年7月〉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</si>
</sst>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_ "/>
    <numFmt numFmtId="178" formatCode="0.0%"/>
    <numFmt numFmtId="179" formatCode="0.00_ "/>
    <numFmt numFmtId="180" formatCode="0.00_);\(0.00\)"/>
    <numFmt numFmtId="181" formatCode="_-* #,##0_-;\-* #,##0_-;_-* &quot;-&quot;??_-;_-@_-"/>
  </numFmts>
  <fonts count="48">
    <font>
      <sz val="12"/>
      <name val="新細明體"/>
      <family val="1"/>
    </font>
    <font>
      <sz val="9"/>
      <name val="新細明體"/>
      <family val="1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sz val="12"/>
      <name val="研澤顏楷體"/>
      <family val="3"/>
    </font>
    <font>
      <b/>
      <sz val="14"/>
      <name val="標楷體"/>
      <family val="4"/>
    </font>
    <font>
      <sz val="11"/>
      <name val="標楷體"/>
      <family val="4"/>
    </font>
    <font>
      <sz val="11"/>
      <name val="新細明體"/>
      <family val="1"/>
    </font>
    <font>
      <sz val="16"/>
      <name val="標楷體"/>
      <family val="4"/>
    </font>
    <font>
      <u val="single"/>
      <sz val="16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b/>
      <sz val="10"/>
      <name val="標楷體"/>
      <family val="4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textRotation="255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 wrapText="1"/>
    </xf>
    <xf numFmtId="176" fontId="6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 textRotation="255" wrapText="1"/>
    </xf>
    <xf numFmtId="176" fontId="6" fillId="0" borderId="10" xfId="0" applyNumberFormat="1" applyFont="1" applyBorder="1" applyAlignment="1">
      <alignment vertical="center" wrapText="1"/>
    </xf>
    <xf numFmtId="176" fontId="6" fillId="0" borderId="11" xfId="0" applyNumberFormat="1" applyFont="1" applyBorder="1" applyAlignment="1">
      <alignment horizontal="right" vertical="center" wrapText="1"/>
    </xf>
    <xf numFmtId="176" fontId="6" fillId="33" borderId="10" xfId="0" applyNumberFormat="1" applyFont="1" applyFill="1" applyBorder="1" applyAlignment="1">
      <alignment horizontal="right" vertical="center" wrapText="1"/>
    </xf>
    <xf numFmtId="176" fontId="6" fillId="33" borderId="10" xfId="0" applyNumberFormat="1" applyFont="1" applyFill="1" applyBorder="1" applyAlignment="1">
      <alignment vertical="center" wrapText="1"/>
    </xf>
    <xf numFmtId="10" fontId="6" fillId="0" borderId="10" xfId="39" applyNumberFormat="1" applyFont="1" applyBorder="1" applyAlignment="1">
      <alignment horizontal="right" vertical="center" wrapText="1"/>
    </xf>
    <xf numFmtId="10" fontId="6" fillId="0" borderId="10" xfId="0" applyNumberFormat="1" applyFont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176" fontId="11" fillId="0" borderId="11" xfId="0" applyNumberFormat="1" applyFont="1" applyBorder="1" applyAlignment="1">
      <alignment horizontal="center" vertical="center" wrapText="1"/>
    </xf>
    <xf numFmtId="176" fontId="6" fillId="0" borderId="10" xfId="33" applyNumberFormat="1" applyFont="1" applyBorder="1" applyAlignment="1">
      <alignment horizontal="right" vertical="center" wrapText="1"/>
    </xf>
    <xf numFmtId="176" fontId="11" fillId="0" borderId="10" xfId="0" applyNumberFormat="1" applyFont="1" applyBorder="1" applyAlignment="1">
      <alignment horizontal="right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textRotation="255" wrapText="1"/>
    </xf>
    <xf numFmtId="0" fontId="10" fillId="0" borderId="11" xfId="0" applyFont="1" applyBorder="1" applyAlignment="1">
      <alignment horizontal="center" vertical="center" textRotation="255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textRotation="255" wrapText="1"/>
    </xf>
    <xf numFmtId="0" fontId="13" fillId="0" borderId="17" xfId="0" applyFont="1" applyBorder="1" applyAlignment="1">
      <alignment horizontal="center" vertical="center" textRotation="255" wrapText="1"/>
    </xf>
    <xf numFmtId="0" fontId="13" fillId="0" borderId="11" xfId="0" applyFont="1" applyBorder="1" applyAlignment="1">
      <alignment horizontal="center" vertical="center" textRotation="255" wrapText="1"/>
    </xf>
    <xf numFmtId="0" fontId="13" fillId="0" borderId="0" xfId="0" applyFont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textRotation="255" wrapText="1"/>
    </xf>
    <xf numFmtId="0" fontId="10" fillId="0" borderId="19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6" fillId="0" borderId="18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"/>
  <sheetViews>
    <sheetView tabSelected="1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W15" sqref="W15"/>
    </sheetView>
  </sheetViews>
  <sheetFormatPr defaultColWidth="8.875" defaultRowHeight="16.5"/>
  <cols>
    <col min="1" max="1" width="7.00390625" style="4" customWidth="1"/>
    <col min="2" max="2" width="6.375" style="2" customWidth="1"/>
    <col min="3" max="3" width="12.75390625" style="2" bestFit="1" customWidth="1"/>
    <col min="4" max="4" width="11.625" style="2" bestFit="1" customWidth="1"/>
    <col min="5" max="6" width="9.50390625" style="2" bestFit="1" customWidth="1"/>
    <col min="7" max="7" width="9.75390625" style="2" customWidth="1"/>
    <col min="8" max="8" width="9.50390625" style="2" bestFit="1" customWidth="1"/>
    <col min="9" max="9" width="8.50390625" style="2" bestFit="1" customWidth="1"/>
    <col min="10" max="10" width="6.125" style="2" customWidth="1"/>
    <col min="11" max="11" width="8.50390625" style="2" bestFit="1" customWidth="1"/>
    <col min="12" max="12" width="11.625" style="2" bestFit="1" customWidth="1"/>
    <col min="13" max="13" width="9.50390625" style="2" bestFit="1" customWidth="1"/>
    <col min="14" max="14" width="11.625" style="2" bestFit="1" customWidth="1"/>
    <col min="15" max="18" width="9.50390625" style="2" bestFit="1" customWidth="1"/>
    <col min="19" max="21" width="9.50390625" style="2" customWidth="1"/>
    <col min="22" max="23" width="9.50390625" style="2" bestFit="1" customWidth="1"/>
    <col min="24" max="25" width="11.625" style="2" bestFit="1" customWidth="1"/>
    <col min="26" max="16384" width="8.875" style="2" customWidth="1"/>
  </cols>
  <sheetData>
    <row r="1" spans="1:25" s="1" customFormat="1" ht="39" customHeight="1">
      <c r="A1" s="23" t="s">
        <v>50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1:25" ht="19.5">
      <c r="A2" s="24" t="s">
        <v>9</v>
      </c>
      <c r="B2" s="26" t="s">
        <v>34</v>
      </c>
      <c r="C2" s="28" t="s">
        <v>10</v>
      </c>
      <c r="D2" s="29"/>
      <c r="E2" s="29"/>
      <c r="F2" s="29"/>
      <c r="G2" s="29"/>
      <c r="H2" s="29"/>
      <c r="I2" s="29"/>
      <c r="J2" s="29"/>
      <c r="K2" s="29"/>
      <c r="L2" s="30"/>
      <c r="M2" s="31" t="s">
        <v>11</v>
      </c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</row>
    <row r="3" spans="1:25" s="4" customFormat="1" ht="57">
      <c r="A3" s="25"/>
      <c r="B3" s="27"/>
      <c r="C3" s="7" t="s">
        <v>33</v>
      </c>
      <c r="D3" s="7" t="s">
        <v>41</v>
      </c>
      <c r="E3" s="7" t="s">
        <v>38</v>
      </c>
      <c r="F3" s="7" t="s">
        <v>39</v>
      </c>
      <c r="G3" s="7" t="s">
        <v>46</v>
      </c>
      <c r="H3" s="7" t="s">
        <v>44</v>
      </c>
      <c r="I3" s="7" t="s">
        <v>43</v>
      </c>
      <c r="J3" s="7" t="s">
        <v>12</v>
      </c>
      <c r="K3" s="7" t="s">
        <v>42</v>
      </c>
      <c r="L3" s="8" t="s">
        <v>36</v>
      </c>
      <c r="M3" s="7" t="s">
        <v>13</v>
      </c>
      <c r="N3" s="7" t="s">
        <v>14</v>
      </c>
      <c r="O3" s="7" t="s">
        <v>15</v>
      </c>
      <c r="P3" s="7" t="s">
        <v>35</v>
      </c>
      <c r="Q3" s="7" t="s">
        <v>16</v>
      </c>
      <c r="R3" s="7" t="s">
        <v>17</v>
      </c>
      <c r="S3" s="7" t="s">
        <v>48</v>
      </c>
      <c r="T3" s="7" t="s">
        <v>47</v>
      </c>
      <c r="U3" s="7" t="s">
        <v>45</v>
      </c>
      <c r="V3" s="7" t="s">
        <v>18</v>
      </c>
      <c r="W3" s="7" t="s">
        <v>19</v>
      </c>
      <c r="X3" s="7" t="s">
        <v>20</v>
      </c>
      <c r="Y3" s="8" t="s">
        <v>21</v>
      </c>
    </row>
    <row r="4" spans="1:25" s="5" customFormat="1" ht="22.5" customHeight="1">
      <c r="A4" s="9" t="s">
        <v>22</v>
      </c>
      <c r="B4" s="10"/>
      <c r="C4" s="21">
        <v>1184894</v>
      </c>
      <c r="D4" s="10">
        <v>1179815</v>
      </c>
      <c r="E4" s="11"/>
      <c r="F4" s="10"/>
      <c r="G4" s="10"/>
      <c r="H4" s="10"/>
      <c r="I4" s="10"/>
      <c r="J4" s="12"/>
      <c r="K4" s="10"/>
      <c r="L4" s="10">
        <f>SUM(C4:K4)</f>
        <v>2364709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3">
        <f aca="true" t="shared" si="0" ref="X4:X15">Y4-SUM(M4:W4)</f>
        <v>2364709</v>
      </c>
      <c r="Y4" s="13">
        <f aca="true" t="shared" si="1" ref="Y4:Y15">L4</f>
        <v>2364709</v>
      </c>
    </row>
    <row r="5" spans="1:25" s="5" customFormat="1" ht="22.5" customHeight="1">
      <c r="A5" s="9" t="s">
        <v>23</v>
      </c>
      <c r="B5" s="10">
        <v>700</v>
      </c>
      <c r="C5" s="10">
        <f aca="true" t="shared" si="2" ref="C5:C15">X4</f>
        <v>2364709</v>
      </c>
      <c r="D5" s="10">
        <f>1890+4545-12853</f>
        <v>-6418</v>
      </c>
      <c r="E5" s="10"/>
      <c r="F5" s="10"/>
      <c r="G5" s="10"/>
      <c r="H5" s="10"/>
      <c r="I5" s="10"/>
      <c r="J5" s="10"/>
      <c r="K5" s="10"/>
      <c r="L5" s="10">
        <f aca="true" t="shared" si="3" ref="L5:L16">SUM(C5:K5)</f>
        <v>2358291</v>
      </c>
      <c r="M5" s="10">
        <v>13380</v>
      </c>
      <c r="N5" s="10"/>
      <c r="O5" s="10"/>
      <c r="P5" s="10"/>
      <c r="Q5" s="10"/>
      <c r="R5" s="10"/>
      <c r="S5" s="10"/>
      <c r="T5" s="10"/>
      <c r="U5" s="10"/>
      <c r="V5" s="10">
        <f>3675+2000</f>
        <v>5675</v>
      </c>
      <c r="W5" s="10">
        <f>18500+2500</f>
        <v>21000</v>
      </c>
      <c r="X5" s="13">
        <f t="shared" si="0"/>
        <v>2318236</v>
      </c>
      <c r="Y5" s="13">
        <f t="shared" si="1"/>
        <v>2358291</v>
      </c>
    </row>
    <row r="6" spans="1:25" s="5" customFormat="1" ht="22.5" customHeight="1">
      <c r="A6" s="9" t="s">
        <v>0</v>
      </c>
      <c r="B6" s="10">
        <v>700</v>
      </c>
      <c r="C6" s="10">
        <f t="shared" si="2"/>
        <v>2318236</v>
      </c>
      <c r="D6" s="10"/>
      <c r="E6" s="10"/>
      <c r="F6" s="10"/>
      <c r="G6" s="10"/>
      <c r="H6" s="10"/>
      <c r="I6" s="10"/>
      <c r="J6" s="10"/>
      <c r="K6" s="10"/>
      <c r="L6" s="10">
        <f t="shared" si="3"/>
        <v>2318236</v>
      </c>
      <c r="M6" s="10"/>
      <c r="N6" s="10">
        <v>327181</v>
      </c>
      <c r="O6" s="10">
        <v>21268</v>
      </c>
      <c r="P6" s="10">
        <v>15103</v>
      </c>
      <c r="Q6" s="10">
        <v>72640</v>
      </c>
      <c r="R6" s="10"/>
      <c r="S6" s="10"/>
      <c r="T6" s="10">
        <v>22270</v>
      </c>
      <c r="U6" s="10"/>
      <c r="V6" s="10">
        <f>39900+7000+7900+2000</f>
        <v>56800</v>
      </c>
      <c r="W6" s="10">
        <v>2200</v>
      </c>
      <c r="X6" s="13">
        <f t="shared" si="0"/>
        <v>1800774</v>
      </c>
      <c r="Y6" s="13">
        <f t="shared" si="1"/>
        <v>2318236</v>
      </c>
    </row>
    <row r="7" spans="1:25" s="5" customFormat="1" ht="22.5" customHeight="1">
      <c r="A7" s="9" t="s">
        <v>1</v>
      </c>
      <c r="B7" s="10">
        <v>700</v>
      </c>
      <c r="C7" s="10">
        <f t="shared" si="2"/>
        <v>1800774</v>
      </c>
      <c r="D7" s="10"/>
      <c r="E7" s="10"/>
      <c r="F7" s="10"/>
      <c r="G7" s="10"/>
      <c r="H7" s="10"/>
      <c r="I7" s="10"/>
      <c r="J7" s="10"/>
      <c r="K7" s="10"/>
      <c r="L7" s="10">
        <f t="shared" si="3"/>
        <v>1800774</v>
      </c>
      <c r="M7" s="10">
        <v>18720</v>
      </c>
      <c r="N7" s="10">
        <v>297007</v>
      </c>
      <c r="O7" s="10">
        <v>10140</v>
      </c>
      <c r="P7" s="10">
        <v>16725</v>
      </c>
      <c r="Q7" s="10">
        <v>56224</v>
      </c>
      <c r="R7" s="10">
        <v>12165</v>
      </c>
      <c r="S7" s="10"/>
      <c r="T7" s="10">
        <v>18230</v>
      </c>
      <c r="U7" s="10"/>
      <c r="V7" s="10"/>
      <c r="W7" s="10"/>
      <c r="X7" s="13">
        <f t="shared" si="0"/>
        <v>1371563</v>
      </c>
      <c r="Y7" s="13">
        <f t="shared" si="1"/>
        <v>1800774</v>
      </c>
    </row>
    <row r="8" spans="1:25" s="5" customFormat="1" ht="22.5" customHeight="1">
      <c r="A8" s="9" t="s">
        <v>24</v>
      </c>
      <c r="B8" s="10">
        <v>700</v>
      </c>
      <c r="C8" s="10">
        <f t="shared" si="2"/>
        <v>1371563</v>
      </c>
      <c r="D8" s="10">
        <f>1365799+362600+99495</f>
        <v>1827894</v>
      </c>
      <c r="E8" s="10"/>
      <c r="F8" s="10"/>
      <c r="G8" s="10"/>
      <c r="H8" s="10"/>
      <c r="I8" s="10"/>
      <c r="J8" s="10"/>
      <c r="K8" s="10">
        <v>747</v>
      </c>
      <c r="L8" s="10">
        <f t="shared" si="3"/>
        <v>3200204</v>
      </c>
      <c r="M8" s="10"/>
      <c r="N8" s="10">
        <v>338987</v>
      </c>
      <c r="O8" s="10">
        <v>11640</v>
      </c>
      <c r="P8" s="10">
        <v>16893</v>
      </c>
      <c r="Q8" s="10">
        <v>56224</v>
      </c>
      <c r="R8" s="10">
        <f>7335+7027</f>
        <v>14362</v>
      </c>
      <c r="S8" s="10"/>
      <c r="T8" s="10">
        <v>23680</v>
      </c>
      <c r="U8" s="10"/>
      <c r="V8" s="10">
        <f>6000+3000</f>
        <v>9000</v>
      </c>
      <c r="W8" s="10">
        <v>7260</v>
      </c>
      <c r="X8" s="13">
        <f t="shared" si="0"/>
        <v>2722158</v>
      </c>
      <c r="Y8" s="13">
        <f t="shared" si="1"/>
        <v>3200204</v>
      </c>
    </row>
    <row r="9" spans="1:25" s="5" customFormat="1" ht="22.5" customHeight="1">
      <c r="A9" s="9" t="s">
        <v>25</v>
      </c>
      <c r="B9" s="10">
        <v>700</v>
      </c>
      <c r="C9" s="10">
        <f t="shared" si="2"/>
        <v>2722158</v>
      </c>
      <c r="D9" s="10"/>
      <c r="E9" s="10"/>
      <c r="F9" s="10"/>
      <c r="G9" s="10"/>
      <c r="H9" s="10"/>
      <c r="I9" s="10"/>
      <c r="J9" s="10"/>
      <c r="K9" s="10"/>
      <c r="L9" s="10">
        <f t="shared" si="3"/>
        <v>2722158</v>
      </c>
      <c r="M9" s="10"/>
      <c r="N9" s="10">
        <f>336281+205994</f>
        <v>542275</v>
      </c>
      <c r="O9" s="10">
        <f>11680+7640</f>
        <v>19320</v>
      </c>
      <c r="P9" s="10">
        <f>19111+12830</f>
        <v>31941</v>
      </c>
      <c r="Q9" s="10">
        <f>56498+93030+1680</f>
        <v>151208</v>
      </c>
      <c r="R9" s="10"/>
      <c r="S9" s="10"/>
      <c r="T9" s="10">
        <f>18990+14060</f>
        <v>33050</v>
      </c>
      <c r="U9" s="10"/>
      <c r="V9" s="10"/>
      <c r="W9" s="10"/>
      <c r="X9" s="13">
        <f t="shared" si="0"/>
        <v>1944364</v>
      </c>
      <c r="Y9" s="13">
        <f t="shared" si="1"/>
        <v>2722158</v>
      </c>
    </row>
    <row r="10" spans="1:25" s="5" customFormat="1" ht="22.5" customHeight="1">
      <c r="A10" s="9" t="s">
        <v>2</v>
      </c>
      <c r="B10" s="10"/>
      <c r="C10" s="10">
        <f t="shared" si="2"/>
        <v>1944364</v>
      </c>
      <c r="D10" s="10">
        <v>-2870</v>
      </c>
      <c r="E10" s="10"/>
      <c r="F10" s="10"/>
      <c r="G10" s="10">
        <v>567555</v>
      </c>
      <c r="H10" s="10"/>
      <c r="I10" s="10"/>
      <c r="J10" s="10"/>
      <c r="K10" s="10"/>
      <c r="L10" s="10">
        <f t="shared" si="3"/>
        <v>2509049</v>
      </c>
      <c r="M10" s="10">
        <f>8040+16050</f>
        <v>24090</v>
      </c>
      <c r="N10" s="10"/>
      <c r="O10" s="10"/>
      <c r="P10" s="10"/>
      <c r="Q10" s="10"/>
      <c r="R10" s="10">
        <v>8850</v>
      </c>
      <c r="S10" s="10"/>
      <c r="T10" s="10"/>
      <c r="U10" s="10"/>
      <c r="V10" s="10"/>
      <c r="W10" s="10"/>
      <c r="X10" s="13">
        <f t="shared" si="0"/>
        <v>2476109</v>
      </c>
      <c r="Y10" s="13">
        <f t="shared" si="1"/>
        <v>2509049</v>
      </c>
    </row>
    <row r="11" spans="1:25" s="5" customFormat="1" ht="22.5" customHeight="1">
      <c r="A11" s="9" t="s">
        <v>3</v>
      </c>
      <c r="B11" s="10">
        <v>700</v>
      </c>
      <c r="C11" s="10">
        <f t="shared" si="2"/>
        <v>2476109</v>
      </c>
      <c r="D11" s="10"/>
      <c r="E11" s="10"/>
      <c r="F11" s="10"/>
      <c r="G11" s="10"/>
      <c r="H11" s="10"/>
      <c r="I11" s="10"/>
      <c r="J11" s="10"/>
      <c r="K11" s="10"/>
      <c r="L11" s="10">
        <f t="shared" si="3"/>
        <v>2476109</v>
      </c>
      <c r="M11" s="10">
        <v>10710</v>
      </c>
      <c r="N11" s="10">
        <v>158518</v>
      </c>
      <c r="O11" s="10">
        <v>11520</v>
      </c>
      <c r="P11" s="10">
        <v>12170</v>
      </c>
      <c r="Q11" s="10">
        <v>42867</v>
      </c>
      <c r="R11" s="10">
        <f>6105+5358</f>
        <v>11463</v>
      </c>
      <c r="S11" s="10"/>
      <c r="T11" s="10">
        <v>9430</v>
      </c>
      <c r="U11" s="10"/>
      <c r="V11" s="10">
        <f>2000+3813+180</f>
        <v>5993</v>
      </c>
      <c r="W11" s="10">
        <v>13620</v>
      </c>
      <c r="X11" s="13">
        <f t="shared" si="0"/>
        <v>2199818</v>
      </c>
      <c r="Y11" s="13">
        <f t="shared" si="1"/>
        <v>2476109</v>
      </c>
    </row>
    <row r="12" spans="1:25" s="5" customFormat="1" ht="22.5" customHeight="1">
      <c r="A12" s="9" t="s">
        <v>4</v>
      </c>
      <c r="B12" s="10">
        <v>700</v>
      </c>
      <c r="C12" s="10">
        <f t="shared" si="2"/>
        <v>2199818</v>
      </c>
      <c r="D12" s="10">
        <f>146831+1611480</f>
        <v>1758311</v>
      </c>
      <c r="E12" s="10"/>
      <c r="F12" s="10"/>
      <c r="G12" s="10"/>
      <c r="H12" s="10"/>
      <c r="I12" s="10"/>
      <c r="J12" s="10"/>
      <c r="K12" s="10"/>
      <c r="L12" s="10">
        <f t="shared" si="3"/>
        <v>3958129</v>
      </c>
      <c r="M12" s="10">
        <v>13380</v>
      </c>
      <c r="N12" s="10">
        <v>366968</v>
      </c>
      <c r="O12" s="10">
        <v>7120</v>
      </c>
      <c r="P12" s="10">
        <v>15256</v>
      </c>
      <c r="Q12" s="10">
        <v>58384</v>
      </c>
      <c r="R12" s="10"/>
      <c r="S12" s="10"/>
      <c r="T12" s="10">
        <v>18850</v>
      </c>
      <c r="U12" s="10"/>
      <c r="V12" s="10"/>
      <c r="W12" s="10"/>
      <c r="X12" s="13">
        <f t="shared" si="0"/>
        <v>3478171</v>
      </c>
      <c r="Y12" s="13">
        <f t="shared" si="1"/>
        <v>3958129</v>
      </c>
    </row>
    <row r="13" spans="1:25" s="5" customFormat="1" ht="22.5" customHeight="1">
      <c r="A13" s="9" t="s">
        <v>5</v>
      </c>
      <c r="B13" s="10">
        <v>700</v>
      </c>
      <c r="C13" s="10">
        <f t="shared" si="2"/>
        <v>3478171</v>
      </c>
      <c r="D13" s="10">
        <v>-4760</v>
      </c>
      <c r="E13" s="10"/>
      <c r="F13" s="10"/>
      <c r="G13" s="10"/>
      <c r="H13" s="10"/>
      <c r="I13" s="10"/>
      <c r="J13" s="10"/>
      <c r="K13" s="10"/>
      <c r="L13" s="10">
        <f t="shared" si="3"/>
        <v>3473411</v>
      </c>
      <c r="M13" s="10"/>
      <c r="N13" s="10">
        <v>262000</v>
      </c>
      <c r="O13" s="10">
        <v>5500</v>
      </c>
      <c r="P13" s="10">
        <v>7860</v>
      </c>
      <c r="Q13" s="10">
        <v>58384</v>
      </c>
      <c r="R13" s="10">
        <f>7773+7971</f>
        <v>15744</v>
      </c>
      <c r="S13" s="10"/>
      <c r="T13" s="10">
        <v>13840</v>
      </c>
      <c r="U13" s="10"/>
      <c r="V13" s="10">
        <f>110+868</f>
        <v>978</v>
      </c>
      <c r="W13" s="10"/>
      <c r="X13" s="13">
        <f t="shared" si="0"/>
        <v>3109105</v>
      </c>
      <c r="Y13" s="13">
        <f t="shared" si="1"/>
        <v>3473411</v>
      </c>
    </row>
    <row r="14" spans="1:25" s="5" customFormat="1" ht="22.5" customHeight="1">
      <c r="A14" s="9" t="s">
        <v>6</v>
      </c>
      <c r="B14" s="10">
        <v>700</v>
      </c>
      <c r="C14" s="10">
        <f t="shared" si="2"/>
        <v>3109105</v>
      </c>
      <c r="D14" s="10">
        <v>-3216</v>
      </c>
      <c r="E14" s="10"/>
      <c r="F14" s="10"/>
      <c r="G14" s="10"/>
      <c r="H14" s="10"/>
      <c r="I14" s="10"/>
      <c r="J14" s="10"/>
      <c r="K14" s="10">
        <v>1556</v>
      </c>
      <c r="L14" s="10">
        <f t="shared" si="3"/>
        <v>3107445</v>
      </c>
      <c r="M14" s="10">
        <v>5370</v>
      </c>
      <c r="N14" s="10">
        <v>352389</v>
      </c>
      <c r="O14" s="10">
        <v>11520</v>
      </c>
      <c r="P14" s="10">
        <v>13435</v>
      </c>
      <c r="Q14" s="10">
        <v>59529</v>
      </c>
      <c r="R14" s="10"/>
      <c r="S14" s="10"/>
      <c r="T14" s="10">
        <v>23310</v>
      </c>
      <c r="U14" s="10"/>
      <c r="V14" s="10">
        <f>12400+3000</f>
        <v>15400</v>
      </c>
      <c r="W14" s="10"/>
      <c r="X14" s="13">
        <f t="shared" si="0"/>
        <v>2626492</v>
      </c>
      <c r="Y14" s="13">
        <f t="shared" si="1"/>
        <v>3107445</v>
      </c>
    </row>
    <row r="15" spans="1:25" s="5" customFormat="1" ht="22.5" customHeight="1">
      <c r="A15" s="9" t="s">
        <v>26</v>
      </c>
      <c r="B15" s="10"/>
      <c r="C15" s="10">
        <f t="shared" si="2"/>
        <v>2626492</v>
      </c>
      <c r="D15" s="10">
        <f>-5525-408</f>
        <v>-5933</v>
      </c>
      <c r="E15" s="10"/>
      <c r="F15" s="10"/>
      <c r="G15" s="10">
        <f>178350+303910</f>
        <v>482260</v>
      </c>
      <c r="H15" s="10">
        <v>30720</v>
      </c>
      <c r="I15" s="10"/>
      <c r="J15" s="10"/>
      <c r="K15" s="10"/>
      <c r="L15" s="10">
        <f t="shared" si="3"/>
        <v>3133539</v>
      </c>
      <c r="M15" s="10"/>
      <c r="N15" s="10">
        <v>304605</v>
      </c>
      <c r="O15" s="10">
        <v>5440</v>
      </c>
      <c r="P15" s="10">
        <v>10595</v>
      </c>
      <c r="Q15" s="10">
        <f>65742+41580+6160</f>
        <v>113482</v>
      </c>
      <c r="R15" s="10">
        <v>7642</v>
      </c>
      <c r="S15" s="10"/>
      <c r="T15" s="10">
        <v>17360</v>
      </c>
      <c r="U15" s="10"/>
      <c r="V15" s="10">
        <f>1600+25000</f>
        <v>26600</v>
      </c>
      <c r="W15" s="10"/>
      <c r="X15" s="13">
        <f t="shared" si="0"/>
        <v>2647815</v>
      </c>
      <c r="Y15" s="13">
        <f t="shared" si="1"/>
        <v>3133539</v>
      </c>
    </row>
    <row r="16" spans="1:25" s="5" customFormat="1" ht="22.5" customHeight="1">
      <c r="A16" s="39"/>
      <c r="B16" s="20" t="s">
        <v>7</v>
      </c>
      <c r="C16" s="14">
        <v>1184894</v>
      </c>
      <c r="D16" s="10">
        <f>SUM(D4:D15)</f>
        <v>4742823</v>
      </c>
      <c r="E16" s="10">
        <f aca="true" t="shared" si="4" ref="E16:K16">SUM(E4:E15)</f>
        <v>0</v>
      </c>
      <c r="F16" s="10">
        <f t="shared" si="4"/>
        <v>0</v>
      </c>
      <c r="G16" s="22">
        <f t="shared" si="4"/>
        <v>1049815</v>
      </c>
      <c r="H16" s="10">
        <f t="shared" si="4"/>
        <v>30720</v>
      </c>
      <c r="I16" s="10">
        <f t="shared" si="4"/>
        <v>0</v>
      </c>
      <c r="J16" s="10">
        <f t="shared" si="4"/>
        <v>0</v>
      </c>
      <c r="K16" s="10">
        <f t="shared" si="4"/>
        <v>2303</v>
      </c>
      <c r="L16" s="15">
        <f t="shared" si="3"/>
        <v>7010555</v>
      </c>
      <c r="M16" s="10">
        <f>SUM(M4:M15)</f>
        <v>85650</v>
      </c>
      <c r="N16" s="10">
        <f aca="true" t="shared" si="5" ref="N16:W16">SUM(N4:N15)</f>
        <v>2949930</v>
      </c>
      <c r="O16" s="10">
        <f t="shared" si="5"/>
        <v>103468</v>
      </c>
      <c r="P16" s="10">
        <f t="shared" si="5"/>
        <v>139978</v>
      </c>
      <c r="Q16" s="10">
        <f t="shared" si="5"/>
        <v>668942</v>
      </c>
      <c r="R16" s="10">
        <f t="shared" si="5"/>
        <v>70226</v>
      </c>
      <c r="S16" s="10">
        <f t="shared" si="5"/>
        <v>0</v>
      </c>
      <c r="T16" s="10">
        <f t="shared" si="5"/>
        <v>180020</v>
      </c>
      <c r="U16" s="10">
        <f t="shared" si="5"/>
        <v>0</v>
      </c>
      <c r="V16" s="10">
        <f t="shared" si="5"/>
        <v>120446</v>
      </c>
      <c r="W16" s="10">
        <f t="shared" si="5"/>
        <v>44080</v>
      </c>
      <c r="X16" s="13">
        <f>X15</f>
        <v>2647815</v>
      </c>
      <c r="Y16" s="16">
        <f>SUM(M16:X16)</f>
        <v>7010555</v>
      </c>
    </row>
    <row r="17" spans="1:25" s="5" customFormat="1" ht="22.5" customHeight="1">
      <c r="A17" s="39"/>
      <c r="B17" s="7" t="s">
        <v>8</v>
      </c>
      <c r="C17" s="17">
        <f>C16/L16</f>
        <v>0.16901571986811315</v>
      </c>
      <c r="D17" s="17">
        <f>D16/L16</f>
        <v>0.6765260382380568</v>
      </c>
      <c r="E17" s="17">
        <f>E16/L16</f>
        <v>0</v>
      </c>
      <c r="F17" s="17">
        <f>F16/L16</f>
        <v>0</v>
      </c>
      <c r="G17" s="17">
        <f>G16/L16</f>
        <v>0.14974777317915627</v>
      </c>
      <c r="H17" s="17">
        <f>H16/L16</f>
        <v>0.0043819640527747086</v>
      </c>
      <c r="I17" s="17">
        <f>I16/L16</f>
        <v>0</v>
      </c>
      <c r="J17" s="17">
        <f>J16/L16</f>
        <v>0</v>
      </c>
      <c r="K17" s="17">
        <f>K16/L16</f>
        <v>0.00032850466189909356</v>
      </c>
      <c r="L17" s="18">
        <f>SUM(C17:K17)</f>
        <v>1</v>
      </c>
      <c r="M17" s="17">
        <f>M16/Y16</f>
        <v>0.012217292354171674</v>
      </c>
      <c r="N17" s="17">
        <f>N16/Y16</f>
        <v>0.4207840891341698</v>
      </c>
      <c r="O17" s="17">
        <f>O16/Y16</f>
        <v>0.01475888856160461</v>
      </c>
      <c r="P17" s="17">
        <f>P16/Y16</f>
        <v>0.019966750136044865</v>
      </c>
      <c r="Q17" s="17">
        <f>Q16/Y16</f>
        <v>0.09541926423799542</v>
      </c>
      <c r="R17" s="17">
        <f>R16/Y16</f>
        <v>0.010017181236007705</v>
      </c>
      <c r="S17" s="17">
        <f>S16/Y16</f>
        <v>0</v>
      </c>
      <c r="T17" s="17">
        <f>T16/Y16</f>
        <v>0.025678423462907003</v>
      </c>
      <c r="U17" s="17">
        <f>U16/Y16</f>
        <v>0</v>
      </c>
      <c r="V17" s="17">
        <f>V16/Y16</f>
        <v>0.017180665439469486</v>
      </c>
      <c r="W17" s="17">
        <f>W16/Y16</f>
        <v>0.006287661961142877</v>
      </c>
      <c r="X17" s="17">
        <f>X16/Y16</f>
        <v>0.3776897834764865</v>
      </c>
      <c r="Y17" s="17">
        <f>Y16/Y16</f>
        <v>1</v>
      </c>
    </row>
    <row r="18" spans="1:25" s="5" customFormat="1" ht="22.5" customHeight="1">
      <c r="A18" s="39" t="s">
        <v>27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</row>
    <row r="19" spans="1:25" s="5" customFormat="1" ht="22.5" customHeight="1">
      <c r="A19" s="39"/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5"/>
    </row>
    <row r="20" spans="1:25" s="5" customFormat="1" ht="10.5" customHeight="1">
      <c r="A20" s="39"/>
      <c r="B20" s="46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8"/>
    </row>
    <row r="21" spans="1:25" ht="16.5">
      <c r="A21" s="40" t="s">
        <v>49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</row>
    <row r="22" spans="1:25" ht="16.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</row>
    <row r="23" spans="1:25" ht="16.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</row>
    <row r="24" spans="1:25" s="6" customFormat="1" ht="11.25">
      <c r="A24" s="32" t="s">
        <v>28</v>
      </c>
      <c r="B24" s="35" t="s">
        <v>29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</row>
    <row r="25" spans="1:25" s="6" customFormat="1" ht="11.25">
      <c r="A25" s="33"/>
      <c r="B25" s="35" t="s">
        <v>37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</row>
    <row r="26" spans="1:25" s="6" customFormat="1" ht="11.25">
      <c r="A26" s="33"/>
      <c r="B26" s="36" t="s">
        <v>40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</row>
    <row r="27" spans="1:25" s="6" customFormat="1" ht="11.25">
      <c r="A27" s="33"/>
      <c r="B27" s="37" t="s">
        <v>30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19"/>
      <c r="S27" s="19"/>
      <c r="T27" s="19"/>
      <c r="U27" s="19"/>
      <c r="V27" s="19"/>
      <c r="W27" s="19"/>
      <c r="X27" s="19"/>
      <c r="Y27" s="19"/>
    </row>
    <row r="28" spans="1:25" s="6" customFormat="1" ht="11.25">
      <c r="A28" s="33"/>
      <c r="B28" s="35" t="s">
        <v>31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</row>
    <row r="29" spans="1:25" s="6" customFormat="1" ht="11.25">
      <c r="A29" s="34"/>
      <c r="B29" s="35" t="s">
        <v>32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</row>
    <row r="36" ht="16.5">
      <c r="O36" s="3"/>
    </row>
    <row r="37" ht="16.5">
      <c r="L37" s="4"/>
    </row>
  </sheetData>
  <sheetProtection/>
  <mergeCells count="18">
    <mergeCell ref="B27:Q27"/>
    <mergeCell ref="B29:Y29"/>
    <mergeCell ref="A16:A17"/>
    <mergeCell ref="A21:Y23"/>
    <mergeCell ref="B19:Y19"/>
    <mergeCell ref="B20:Y20"/>
    <mergeCell ref="A18:A20"/>
    <mergeCell ref="B18:Y18"/>
    <mergeCell ref="A1:Y1"/>
    <mergeCell ref="A2:A3"/>
    <mergeCell ref="B2:B3"/>
    <mergeCell ref="C2:L2"/>
    <mergeCell ref="M2:Y2"/>
    <mergeCell ref="A24:A29"/>
    <mergeCell ref="B24:Y24"/>
    <mergeCell ref="B25:Y25"/>
    <mergeCell ref="B26:Y26"/>
    <mergeCell ref="B28:Y28"/>
  </mergeCells>
  <printOptions horizontalCentered="1"/>
  <pageMargins left="0.2" right="0.21" top="0.22" bottom="0.22" header="0.19" footer="0.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L&amp;D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</dc:creator>
  <cp:keywords/>
  <dc:description/>
  <cp:lastModifiedBy>wkes</cp:lastModifiedBy>
  <cp:lastPrinted>2019-08-30T03:58:09Z</cp:lastPrinted>
  <dcterms:created xsi:type="dcterms:W3CDTF">2001-07-05T11:19:58Z</dcterms:created>
  <dcterms:modified xsi:type="dcterms:W3CDTF">2023-08-27T05:57:20Z</dcterms:modified>
  <cp:category/>
  <cp:version/>
  <cp:contentType/>
  <cp:contentStatus/>
</cp:coreProperties>
</file>