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110學年度收支結算表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<sst xmlns="http://schemas.openxmlformats.org/spreadsheetml/2006/main" count="51" uniqueCount="51">
  <si>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十月</t>
  </si>
  <si>
    <t>十一月</t>
  </si>
  <si>
    <t>二月</t>
  </si>
  <si>
    <t>三月</t>
  </si>
  <si>
    <t>四月</t>
  </si>
  <si>
    <t>五月</t>
  </si>
  <si>
    <t>六月</t>
  </si>
  <si>
    <t>總計</t>
  </si>
  <si>
    <t>百分比</t>
  </si>
  <si>
    <t>月份</t>
  </si>
  <si>
    <t>收    入    部    份</t>
  </si>
  <si>
    <t>支    出    部    份</t>
  </si>
  <si>
    <t>餐盤費</t>
  </si>
  <si>
    <t>主  食</t>
  </si>
  <si>
    <t>菜  金</t>
  </si>
  <si>
    <t>食  油</t>
  </si>
  <si>
    <t>人  工</t>
  </si>
  <si>
    <t>燃料費(水電)</t>
  </si>
  <si>
    <t>維護設備費</t>
  </si>
  <si>
    <t>雜  支</t>
  </si>
  <si>
    <t>本月結存</t>
  </si>
  <si>
    <t>合    計</t>
  </si>
  <si>
    <t>八月</t>
  </si>
  <si>
    <t>九月</t>
  </si>
  <si>
    <t>十二月</t>
  </si>
  <si>
    <t>一月</t>
  </si>
  <si>
    <t>七月</t>
  </si>
  <si>
    <t>備註</t>
  </si>
  <si>
    <t>填表說明</t>
  </si>
  <si>
    <t>一．本表應根據學校每月份學生收支午餐結算表填載，每月結存數應與現金出納結存數相符。</t>
  </si>
  <si>
    <t xml:space="preserve">      「本月結存」應填本年度最後月份之結存數，收入及支出部份之「合計」均應橫的計算。</t>
  </si>
  <si>
    <t>四．本年度各項收入及支出百分比應按合計數比例計算填列。</t>
  </si>
  <si>
    <t>五．本表繕正後應再計算一次以免筆誤。</t>
  </si>
  <si>
    <t>上月結存</t>
  </si>
  <si>
    <t>每人 每月 午餐費</t>
  </si>
  <si>
    <t>調味品</t>
  </si>
  <si>
    <t>合  計</t>
  </si>
  <si>
    <t>二．本表計二聯，甲聯繕正後留校查存，乙聯應於每年度結束後三日內報縣市政府教育處。</t>
  </si>
  <si>
    <t>午餐基本費</t>
  </si>
  <si>
    <t>午餐燃料費</t>
  </si>
  <si>
    <t>三．本年度總計欄收入部份之「上月結存」及「合計」支出部分之「本月結存」及「合計」，各月份之數字不得相加，其「上月結存」應填上年度之結存數，</t>
  </si>
  <si>
    <t xml:space="preserve"> 本月午餐費</t>
  </si>
  <si>
    <t>午餐專戶利息收入</t>
  </si>
  <si>
    <t>幼兒園烹煮幼兒點心瓦斯費分攤款</t>
  </si>
  <si>
    <t>原住民及貧困原住民學生午餐補助費</t>
  </si>
  <si>
    <t xml:space="preserve"> 副食品</t>
  </si>
  <si>
    <t>學生午餐補助費</t>
  </si>
  <si>
    <t>水果費</t>
  </si>
  <si>
    <t>導師誤餐費退還導師</t>
  </si>
  <si>
    <t xml:space="preserve"> 製表                         出納                                 會計                                 執行秘書                                      稽核                            校長                      </t>
  </si>
  <si>
    <r>
      <t>臺 中 市 沙 鹿 區 文</t>
    </r>
    <r>
      <rPr>
        <u val="single"/>
        <sz val="16"/>
        <rFont val="標楷體"/>
        <family val="4"/>
      </rPr>
      <t xml:space="preserve"> 光 </t>
    </r>
    <r>
      <rPr>
        <sz val="16"/>
        <rFont val="標楷體"/>
        <family val="4"/>
      </rPr>
      <t>國 民 小 學 110 學 年 度 午 餐 費 收 支 結 算 表〈 110年8月至111年7月〉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</si>
</sst>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_ "/>
    <numFmt numFmtId="178" formatCode="0.0%"/>
    <numFmt numFmtId="179" formatCode="0.00_ "/>
    <numFmt numFmtId="180" formatCode="0.00_);\(0.00\)"/>
    <numFmt numFmtId="181" formatCode="_-* #,##0_-;\-* #,##0_-;_-* &quot;-&quot;??_-;_-@_-"/>
  </numFmts>
  <fonts count="48">
    <font>
      <sz val="12"/>
      <name val="新細明體"/>
      <family val="1"/>
    </font>
    <font>
      <sz val="9"/>
      <name val="新細明體"/>
      <family val="1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sz val="12"/>
      <name val="研澤顏楷體"/>
      <family val="3"/>
    </font>
    <font>
      <b/>
      <sz val="14"/>
      <name val="標楷體"/>
      <family val="4"/>
    </font>
    <font>
      <sz val="11"/>
      <name val="標楷體"/>
      <family val="4"/>
    </font>
    <font>
      <sz val="11"/>
      <name val="新細明體"/>
      <family val="1"/>
    </font>
    <font>
      <sz val="16"/>
      <name val="標楷體"/>
      <family val="4"/>
    </font>
    <font>
      <u val="single"/>
      <sz val="16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b/>
      <sz val="10"/>
      <name val="標楷體"/>
      <family val="4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textRotation="255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 wrapText="1"/>
    </xf>
    <xf numFmtId="176" fontId="6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 textRotation="255" wrapText="1"/>
    </xf>
    <xf numFmtId="176" fontId="6" fillId="0" borderId="10" xfId="0" applyNumberFormat="1" applyFont="1" applyBorder="1" applyAlignment="1">
      <alignment vertical="center" wrapText="1"/>
    </xf>
    <xf numFmtId="176" fontId="6" fillId="0" borderId="11" xfId="0" applyNumberFormat="1" applyFont="1" applyBorder="1" applyAlignment="1">
      <alignment horizontal="right" vertical="center" wrapText="1"/>
    </xf>
    <xf numFmtId="176" fontId="6" fillId="33" borderId="10" xfId="0" applyNumberFormat="1" applyFont="1" applyFill="1" applyBorder="1" applyAlignment="1">
      <alignment horizontal="right" vertical="center" wrapText="1"/>
    </xf>
    <xf numFmtId="176" fontId="6" fillId="33" borderId="10" xfId="0" applyNumberFormat="1" applyFont="1" applyFill="1" applyBorder="1" applyAlignment="1">
      <alignment vertical="center" wrapText="1"/>
    </xf>
    <xf numFmtId="10" fontId="6" fillId="0" borderId="10" xfId="39" applyNumberFormat="1" applyFont="1" applyBorder="1" applyAlignment="1">
      <alignment horizontal="right" vertical="center" wrapText="1"/>
    </xf>
    <xf numFmtId="10" fontId="6" fillId="0" borderId="10" xfId="0" applyNumberFormat="1" applyFont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176" fontId="11" fillId="0" borderId="11" xfId="0" applyNumberFormat="1" applyFont="1" applyBorder="1" applyAlignment="1">
      <alignment horizontal="center" vertical="center" wrapText="1"/>
    </xf>
    <xf numFmtId="176" fontId="6" fillId="0" borderId="10" xfId="33" applyNumberFormat="1" applyFont="1" applyBorder="1" applyAlignment="1">
      <alignment horizontal="right" vertical="center" wrapText="1"/>
    </xf>
    <xf numFmtId="176" fontId="11" fillId="0" borderId="10" xfId="0" applyNumberFormat="1" applyFont="1" applyBorder="1" applyAlignment="1">
      <alignment horizontal="righ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textRotation="255" wrapText="1"/>
    </xf>
    <xf numFmtId="0" fontId="10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6" fillId="0" borderId="12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textRotation="255" wrapText="1"/>
    </xf>
    <xf numFmtId="0" fontId="10" fillId="0" borderId="11" xfId="0" applyFont="1" applyBorder="1" applyAlignment="1">
      <alignment horizontal="center" vertical="center" textRotation="255" wrapText="1"/>
    </xf>
    <xf numFmtId="0" fontId="11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textRotation="255" wrapText="1"/>
    </xf>
    <xf numFmtId="0" fontId="13" fillId="0" borderId="22" xfId="0" applyFont="1" applyBorder="1" applyAlignment="1">
      <alignment horizontal="center" vertical="center" textRotation="255" wrapText="1"/>
    </xf>
    <xf numFmtId="0" fontId="13" fillId="0" borderId="11" xfId="0" applyFont="1" applyBorder="1" applyAlignment="1">
      <alignment horizontal="center" vertical="center" textRotation="255" wrapText="1"/>
    </xf>
    <xf numFmtId="0" fontId="13" fillId="0" borderId="12" xfId="0" applyFont="1" applyBorder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"/>
  <sheetViews>
    <sheetView tabSelected="1" view="pageBreakPreview" zoomScaleSheetLayoutView="100" zoomScalePageLayoutView="0"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15" sqref="R15"/>
    </sheetView>
  </sheetViews>
  <sheetFormatPr defaultColWidth="8.875" defaultRowHeight="16.5"/>
  <cols>
    <col min="1" max="1" width="7.00390625" style="4" customWidth="1"/>
    <col min="2" max="2" width="6.375" style="2" customWidth="1"/>
    <col min="3" max="3" width="12.75390625" style="2" bestFit="1" customWidth="1"/>
    <col min="4" max="4" width="11.625" style="2" bestFit="1" customWidth="1"/>
    <col min="5" max="6" width="9.50390625" style="2" bestFit="1" customWidth="1"/>
    <col min="7" max="7" width="9.75390625" style="2" customWidth="1"/>
    <col min="8" max="8" width="9.50390625" style="2" bestFit="1" customWidth="1"/>
    <col min="9" max="9" width="8.50390625" style="2" bestFit="1" customWidth="1"/>
    <col min="10" max="10" width="6.125" style="2" customWidth="1"/>
    <col min="11" max="11" width="8.50390625" style="2" bestFit="1" customWidth="1"/>
    <col min="12" max="12" width="11.625" style="2" bestFit="1" customWidth="1"/>
    <col min="13" max="13" width="9.50390625" style="2" bestFit="1" customWidth="1"/>
    <col min="14" max="14" width="11.625" style="2" bestFit="1" customWidth="1"/>
    <col min="15" max="18" width="9.50390625" style="2" bestFit="1" customWidth="1"/>
    <col min="19" max="21" width="9.50390625" style="2" customWidth="1"/>
    <col min="22" max="23" width="9.50390625" style="2" bestFit="1" customWidth="1"/>
    <col min="24" max="25" width="11.625" style="2" bestFit="1" customWidth="1"/>
    <col min="26" max="16384" width="8.875" style="2" customWidth="1"/>
  </cols>
  <sheetData>
    <row r="1" spans="1:25" s="1" customFormat="1" ht="39" customHeight="1">
      <c r="A1" s="37" t="s">
        <v>50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5" ht="19.5">
      <c r="A2" s="38" t="s">
        <v>9</v>
      </c>
      <c r="B2" s="40" t="s">
        <v>34</v>
      </c>
      <c r="C2" s="42" t="s">
        <v>10</v>
      </c>
      <c r="D2" s="43"/>
      <c r="E2" s="43"/>
      <c r="F2" s="43"/>
      <c r="G2" s="43"/>
      <c r="H2" s="43"/>
      <c r="I2" s="43"/>
      <c r="J2" s="43"/>
      <c r="K2" s="43"/>
      <c r="L2" s="44"/>
      <c r="M2" s="45" t="s">
        <v>11</v>
      </c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5" s="4" customFormat="1" ht="57">
      <c r="A3" s="39"/>
      <c r="B3" s="41"/>
      <c r="C3" s="7" t="s">
        <v>33</v>
      </c>
      <c r="D3" s="7" t="s">
        <v>41</v>
      </c>
      <c r="E3" s="7" t="s">
        <v>38</v>
      </c>
      <c r="F3" s="7" t="s">
        <v>39</v>
      </c>
      <c r="G3" s="7" t="s">
        <v>46</v>
      </c>
      <c r="H3" s="7" t="s">
        <v>44</v>
      </c>
      <c r="I3" s="7" t="s">
        <v>43</v>
      </c>
      <c r="J3" s="7" t="s">
        <v>12</v>
      </c>
      <c r="K3" s="7" t="s">
        <v>42</v>
      </c>
      <c r="L3" s="8" t="s">
        <v>36</v>
      </c>
      <c r="M3" s="7" t="s">
        <v>13</v>
      </c>
      <c r="N3" s="7" t="s">
        <v>14</v>
      </c>
      <c r="O3" s="7" t="s">
        <v>15</v>
      </c>
      <c r="P3" s="7" t="s">
        <v>35</v>
      </c>
      <c r="Q3" s="7" t="s">
        <v>16</v>
      </c>
      <c r="R3" s="7" t="s">
        <v>17</v>
      </c>
      <c r="S3" s="7" t="s">
        <v>48</v>
      </c>
      <c r="T3" s="7" t="s">
        <v>47</v>
      </c>
      <c r="U3" s="7" t="s">
        <v>45</v>
      </c>
      <c r="V3" s="7" t="s">
        <v>18</v>
      </c>
      <c r="W3" s="7" t="s">
        <v>19</v>
      </c>
      <c r="X3" s="7" t="s">
        <v>20</v>
      </c>
      <c r="Y3" s="8" t="s">
        <v>21</v>
      </c>
    </row>
    <row r="4" spans="1:25" s="5" customFormat="1" ht="22.5" customHeight="1">
      <c r="A4" s="9" t="s">
        <v>22</v>
      </c>
      <c r="B4" s="10"/>
      <c r="C4" s="21">
        <v>2454879</v>
      </c>
      <c r="D4" s="10"/>
      <c r="E4" s="11"/>
      <c r="F4" s="10"/>
      <c r="G4" s="10"/>
      <c r="H4" s="10"/>
      <c r="I4" s="10"/>
      <c r="J4" s="12"/>
      <c r="K4" s="10"/>
      <c r="L4" s="10">
        <f>SUM(C4:K4)</f>
        <v>2454879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>
        <v>14800</v>
      </c>
      <c r="X4" s="13">
        <f aca="true" t="shared" si="0" ref="X4:X15">Y4-SUM(M4:W4)</f>
        <v>2440079</v>
      </c>
      <c r="Y4" s="13">
        <f aca="true" t="shared" si="1" ref="Y4:Y15">L4</f>
        <v>2454879</v>
      </c>
    </row>
    <row r="5" spans="1:25" s="5" customFormat="1" ht="22.5" customHeight="1">
      <c r="A5" s="9" t="s">
        <v>23</v>
      </c>
      <c r="B5" s="10">
        <v>700</v>
      </c>
      <c r="C5" s="10">
        <f aca="true" t="shared" si="2" ref="C5:C15">X4</f>
        <v>2440079</v>
      </c>
      <c r="D5" s="10">
        <v>-57292</v>
      </c>
      <c r="E5" s="10"/>
      <c r="F5" s="10"/>
      <c r="G5" s="10"/>
      <c r="H5" s="10"/>
      <c r="I5" s="10"/>
      <c r="J5" s="10">
        <v>370</v>
      </c>
      <c r="K5" s="10"/>
      <c r="L5" s="10">
        <f aca="true" t="shared" si="3" ref="L5:L16">SUM(C5:K5)</f>
        <v>2383157</v>
      </c>
      <c r="M5" s="10"/>
      <c r="N5" s="10"/>
      <c r="O5" s="10"/>
      <c r="P5" s="10"/>
      <c r="Q5" s="10"/>
      <c r="R5" s="10"/>
      <c r="S5" s="10"/>
      <c r="T5" s="10"/>
      <c r="U5" s="10"/>
      <c r="V5" s="10">
        <v>14900</v>
      </c>
      <c r="W5" s="10">
        <v>25968</v>
      </c>
      <c r="X5" s="13">
        <f t="shared" si="0"/>
        <v>2342289</v>
      </c>
      <c r="Y5" s="13">
        <f t="shared" si="1"/>
        <v>2383157</v>
      </c>
    </row>
    <row r="6" spans="1:25" s="5" customFormat="1" ht="22.5" customHeight="1">
      <c r="A6" s="9" t="s">
        <v>0</v>
      </c>
      <c r="B6" s="10">
        <v>700</v>
      </c>
      <c r="C6" s="10">
        <f t="shared" si="2"/>
        <v>2342289</v>
      </c>
      <c r="D6" s="10">
        <v>2436</v>
      </c>
      <c r="E6" s="10"/>
      <c r="F6" s="10"/>
      <c r="G6" s="10"/>
      <c r="H6" s="10"/>
      <c r="I6" s="10"/>
      <c r="J6" s="10"/>
      <c r="K6" s="10"/>
      <c r="L6" s="10">
        <f t="shared" si="3"/>
        <v>2344725</v>
      </c>
      <c r="M6" s="10"/>
      <c r="N6" s="10">
        <f>295330-8172</f>
        <v>287158</v>
      </c>
      <c r="O6" s="10">
        <v>9050</v>
      </c>
      <c r="P6" s="10">
        <v>11730</v>
      </c>
      <c r="Q6" s="10">
        <v>69014</v>
      </c>
      <c r="R6" s="10"/>
      <c r="S6" s="10"/>
      <c r="T6" s="10">
        <v>8172</v>
      </c>
      <c r="U6" s="10"/>
      <c r="V6" s="10"/>
      <c r="W6" s="10"/>
      <c r="X6" s="13">
        <f t="shared" si="0"/>
        <v>1959601</v>
      </c>
      <c r="Y6" s="13">
        <f t="shared" si="1"/>
        <v>2344725</v>
      </c>
    </row>
    <row r="7" spans="1:25" s="5" customFormat="1" ht="22.5" customHeight="1">
      <c r="A7" s="9" t="s">
        <v>1</v>
      </c>
      <c r="B7" s="10">
        <v>700</v>
      </c>
      <c r="C7" s="10">
        <f t="shared" si="2"/>
        <v>1959601</v>
      </c>
      <c r="D7" s="10">
        <v>-768</v>
      </c>
      <c r="E7" s="10"/>
      <c r="F7" s="10"/>
      <c r="G7" s="10"/>
      <c r="H7" s="10"/>
      <c r="I7" s="10"/>
      <c r="J7" s="10"/>
      <c r="K7" s="10"/>
      <c r="L7" s="10">
        <f t="shared" si="3"/>
        <v>1958833</v>
      </c>
      <c r="M7" s="10">
        <v>20418</v>
      </c>
      <c r="N7" s="10">
        <f>285680-10914</f>
        <v>274766</v>
      </c>
      <c r="O7" s="10">
        <v>5650</v>
      </c>
      <c r="P7" s="10">
        <v>10110</v>
      </c>
      <c r="Q7" s="10">
        <v>53312</v>
      </c>
      <c r="R7" s="10">
        <v>4304</v>
      </c>
      <c r="S7" s="10"/>
      <c r="T7" s="10">
        <v>10914</v>
      </c>
      <c r="U7" s="10"/>
      <c r="V7" s="10">
        <v>400</v>
      </c>
      <c r="W7" s="10">
        <v>1550</v>
      </c>
      <c r="X7" s="13">
        <f t="shared" si="0"/>
        <v>1577409</v>
      </c>
      <c r="Y7" s="13">
        <f t="shared" si="1"/>
        <v>1958833</v>
      </c>
    </row>
    <row r="8" spans="1:25" s="5" customFormat="1" ht="22.5" customHeight="1">
      <c r="A8" s="9" t="s">
        <v>24</v>
      </c>
      <c r="B8" s="10">
        <v>700</v>
      </c>
      <c r="C8" s="10">
        <f t="shared" si="2"/>
        <v>1577409</v>
      </c>
      <c r="D8" s="10">
        <v>1219180</v>
      </c>
      <c r="E8" s="10"/>
      <c r="F8" s="10"/>
      <c r="G8" s="10"/>
      <c r="H8" s="10"/>
      <c r="I8" s="10"/>
      <c r="J8" s="10"/>
      <c r="K8" s="10">
        <v>506</v>
      </c>
      <c r="L8" s="10">
        <f t="shared" si="3"/>
        <v>2797095</v>
      </c>
      <c r="M8" s="10">
        <v>11514</v>
      </c>
      <c r="N8" s="10">
        <f>309782-13668</f>
        <v>296114</v>
      </c>
      <c r="O8" s="10">
        <v>8000</v>
      </c>
      <c r="P8" s="10">
        <v>12518</v>
      </c>
      <c r="Q8" s="10">
        <v>54912</v>
      </c>
      <c r="R8" s="10">
        <v>16953</v>
      </c>
      <c r="S8" s="10"/>
      <c r="T8" s="10">
        <v>13668</v>
      </c>
      <c r="U8" s="10"/>
      <c r="V8" s="10"/>
      <c r="W8" s="10">
        <v>12782</v>
      </c>
      <c r="X8" s="13">
        <f t="shared" si="0"/>
        <v>2370634</v>
      </c>
      <c r="Y8" s="13">
        <f t="shared" si="1"/>
        <v>2797095</v>
      </c>
    </row>
    <row r="9" spans="1:25" s="5" customFormat="1" ht="22.5" customHeight="1">
      <c r="A9" s="9" t="s">
        <v>25</v>
      </c>
      <c r="B9" s="10">
        <v>700</v>
      </c>
      <c r="C9" s="10">
        <f t="shared" si="2"/>
        <v>2370634</v>
      </c>
      <c r="D9" s="10">
        <v>-100000</v>
      </c>
      <c r="E9" s="10"/>
      <c r="F9" s="10"/>
      <c r="G9" s="10"/>
      <c r="H9" s="10"/>
      <c r="I9" s="10"/>
      <c r="J9" s="10"/>
      <c r="K9" s="10"/>
      <c r="L9" s="10">
        <f t="shared" si="3"/>
        <v>2270634</v>
      </c>
      <c r="M9" s="10"/>
      <c r="N9" s="10">
        <f>311627+200970-10932-8196</f>
        <v>493469</v>
      </c>
      <c r="O9" s="10">
        <f>8700+3900</f>
        <v>12600</v>
      </c>
      <c r="P9" s="10">
        <f>10213+6780</f>
        <v>16993</v>
      </c>
      <c r="Q9" s="10">
        <v>153755</v>
      </c>
      <c r="R9" s="10"/>
      <c r="S9" s="10"/>
      <c r="T9" s="10">
        <f>10932+8196</f>
        <v>19128</v>
      </c>
      <c r="U9" s="10"/>
      <c r="V9" s="10"/>
      <c r="W9" s="10"/>
      <c r="X9" s="13">
        <f t="shared" si="0"/>
        <v>1574689</v>
      </c>
      <c r="Y9" s="13">
        <f t="shared" si="1"/>
        <v>2270634</v>
      </c>
    </row>
    <row r="10" spans="1:25" s="5" customFormat="1" ht="22.5" customHeight="1">
      <c r="A10" s="9" t="s">
        <v>2</v>
      </c>
      <c r="B10" s="10"/>
      <c r="C10" s="10">
        <f t="shared" si="2"/>
        <v>1574689</v>
      </c>
      <c r="D10" s="10">
        <f>100000-1752+2146</f>
        <v>100394</v>
      </c>
      <c r="E10" s="10"/>
      <c r="F10" s="10"/>
      <c r="G10" s="10">
        <v>476608</v>
      </c>
      <c r="H10" s="10"/>
      <c r="I10" s="10"/>
      <c r="J10" s="10"/>
      <c r="K10" s="10"/>
      <c r="L10" s="10">
        <f t="shared" si="3"/>
        <v>2151691</v>
      </c>
      <c r="M10" s="10">
        <f>7860+6294</f>
        <v>14154</v>
      </c>
      <c r="N10" s="10"/>
      <c r="O10" s="10"/>
      <c r="P10" s="10"/>
      <c r="Q10" s="10"/>
      <c r="R10" s="10">
        <v>9135</v>
      </c>
      <c r="S10" s="10"/>
      <c r="T10" s="10"/>
      <c r="U10" s="10"/>
      <c r="V10" s="10">
        <v>2000</v>
      </c>
      <c r="W10" s="10"/>
      <c r="X10" s="13">
        <f t="shared" si="0"/>
        <v>2126402</v>
      </c>
      <c r="Y10" s="13">
        <f t="shared" si="1"/>
        <v>2151691</v>
      </c>
    </row>
    <row r="11" spans="1:25" s="5" customFormat="1" ht="22.5" customHeight="1">
      <c r="A11" s="9" t="s">
        <v>3</v>
      </c>
      <c r="B11" s="10">
        <v>700</v>
      </c>
      <c r="C11" s="10">
        <f t="shared" si="2"/>
        <v>2126402</v>
      </c>
      <c r="D11" s="10"/>
      <c r="E11" s="10"/>
      <c r="F11" s="10"/>
      <c r="G11" s="10"/>
      <c r="H11" s="10"/>
      <c r="I11" s="10"/>
      <c r="J11" s="10"/>
      <c r="K11" s="10"/>
      <c r="L11" s="10">
        <f t="shared" si="3"/>
        <v>2126402</v>
      </c>
      <c r="M11" s="10">
        <v>14646</v>
      </c>
      <c r="N11" s="10">
        <f>164580-5424</f>
        <v>159156</v>
      </c>
      <c r="O11" s="10"/>
      <c r="P11" s="10"/>
      <c r="Q11" s="10">
        <v>39082</v>
      </c>
      <c r="R11" s="10"/>
      <c r="S11" s="10"/>
      <c r="T11" s="10">
        <v>5424</v>
      </c>
      <c r="U11" s="10"/>
      <c r="V11" s="10"/>
      <c r="W11" s="10"/>
      <c r="X11" s="13">
        <f t="shared" si="0"/>
        <v>1908094</v>
      </c>
      <c r="Y11" s="13">
        <f t="shared" si="1"/>
        <v>2126402</v>
      </c>
    </row>
    <row r="12" spans="1:25" s="5" customFormat="1" ht="22.5" customHeight="1">
      <c r="A12" s="9" t="s">
        <v>4</v>
      </c>
      <c r="B12" s="10">
        <v>700</v>
      </c>
      <c r="C12" s="10">
        <f t="shared" si="2"/>
        <v>1908094</v>
      </c>
      <c r="D12" s="10">
        <v>-2531</v>
      </c>
      <c r="E12" s="10"/>
      <c r="F12" s="10"/>
      <c r="G12" s="10"/>
      <c r="H12" s="10"/>
      <c r="I12" s="10"/>
      <c r="J12" s="10"/>
      <c r="K12" s="10"/>
      <c r="L12" s="10">
        <f t="shared" si="3"/>
        <v>1905563</v>
      </c>
      <c r="M12" s="10"/>
      <c r="N12" s="10">
        <f>340350-13512-5400</f>
        <v>321438</v>
      </c>
      <c r="O12" s="10"/>
      <c r="P12" s="10"/>
      <c r="Q12" s="10">
        <v>56218</v>
      </c>
      <c r="R12" s="10">
        <f>7027+16162</f>
        <v>23189</v>
      </c>
      <c r="S12" s="10"/>
      <c r="T12" s="10">
        <f>13512+5400</f>
        <v>18912</v>
      </c>
      <c r="U12" s="10"/>
      <c r="V12" s="10"/>
      <c r="W12" s="10"/>
      <c r="X12" s="13">
        <f t="shared" si="0"/>
        <v>1485806</v>
      </c>
      <c r="Y12" s="13">
        <f t="shared" si="1"/>
        <v>1905563</v>
      </c>
    </row>
    <row r="13" spans="1:25" s="5" customFormat="1" ht="22.5" customHeight="1">
      <c r="A13" s="9" t="s">
        <v>5</v>
      </c>
      <c r="B13" s="10">
        <v>700</v>
      </c>
      <c r="C13" s="10">
        <f t="shared" si="2"/>
        <v>1485806</v>
      </c>
      <c r="D13" s="10">
        <f>240+840-14301</f>
        <v>-13221</v>
      </c>
      <c r="E13" s="10"/>
      <c r="F13" s="10"/>
      <c r="G13" s="10"/>
      <c r="H13" s="10"/>
      <c r="I13" s="10"/>
      <c r="J13" s="10"/>
      <c r="K13" s="10"/>
      <c r="L13" s="10">
        <f t="shared" si="3"/>
        <v>1472585</v>
      </c>
      <c r="M13" s="10">
        <v>13080</v>
      </c>
      <c r="N13" s="10">
        <f>291244-10806-7204</f>
        <v>273234</v>
      </c>
      <c r="O13" s="10"/>
      <c r="P13" s="10"/>
      <c r="Q13" s="10">
        <v>56218</v>
      </c>
      <c r="R13" s="10"/>
      <c r="S13" s="10"/>
      <c r="T13" s="10">
        <f>10806+7204</f>
        <v>18010</v>
      </c>
      <c r="U13" s="10"/>
      <c r="V13" s="10"/>
      <c r="W13" s="10"/>
      <c r="X13" s="13">
        <f t="shared" si="0"/>
        <v>1112043</v>
      </c>
      <c r="Y13" s="13">
        <f t="shared" si="1"/>
        <v>1472585</v>
      </c>
    </row>
    <row r="14" spans="1:25" s="5" customFormat="1" ht="22.5" customHeight="1">
      <c r="A14" s="9" t="s">
        <v>6</v>
      </c>
      <c r="B14" s="10">
        <v>700</v>
      </c>
      <c r="C14" s="10">
        <f t="shared" si="2"/>
        <v>1112043</v>
      </c>
      <c r="D14" s="10"/>
      <c r="E14" s="10"/>
      <c r="F14" s="10"/>
      <c r="G14" s="10"/>
      <c r="H14" s="10"/>
      <c r="I14" s="10"/>
      <c r="J14" s="10"/>
      <c r="K14" s="10">
        <v>440</v>
      </c>
      <c r="L14" s="10">
        <f t="shared" si="3"/>
        <v>1112483</v>
      </c>
      <c r="M14" s="10"/>
      <c r="N14" s="10">
        <f>207282-7218-4812</f>
        <v>195252</v>
      </c>
      <c r="O14" s="10"/>
      <c r="P14" s="10"/>
      <c r="Q14" s="10">
        <v>57644</v>
      </c>
      <c r="R14" s="10">
        <v>6324</v>
      </c>
      <c r="S14" s="10"/>
      <c r="T14" s="10">
        <f>7218+4812</f>
        <v>12030</v>
      </c>
      <c r="U14" s="10"/>
      <c r="V14" s="10">
        <v>5073</v>
      </c>
      <c r="W14" s="10">
        <v>7920</v>
      </c>
      <c r="X14" s="13">
        <f t="shared" si="0"/>
        <v>828240</v>
      </c>
      <c r="Y14" s="13">
        <f t="shared" si="1"/>
        <v>1112483</v>
      </c>
    </row>
    <row r="15" spans="1:25" s="5" customFormat="1" ht="22.5" customHeight="1">
      <c r="A15" s="9" t="s">
        <v>26</v>
      </c>
      <c r="B15" s="10"/>
      <c r="C15" s="10">
        <f t="shared" si="2"/>
        <v>828240</v>
      </c>
      <c r="D15" s="10"/>
      <c r="E15" s="10"/>
      <c r="F15" s="10"/>
      <c r="G15" s="10">
        <v>400660</v>
      </c>
      <c r="H15" s="10"/>
      <c r="I15" s="10"/>
      <c r="J15" s="10"/>
      <c r="K15" s="10"/>
      <c r="L15" s="10">
        <f t="shared" si="3"/>
        <v>1228900</v>
      </c>
      <c r="M15" s="10"/>
      <c r="N15" s="10"/>
      <c r="O15" s="10"/>
      <c r="P15" s="10"/>
      <c r="Q15" s="10">
        <v>44006</v>
      </c>
      <c r="R15" s="10"/>
      <c r="S15" s="10"/>
      <c r="T15" s="10"/>
      <c r="U15" s="10"/>
      <c r="V15" s="10"/>
      <c r="W15" s="10"/>
      <c r="X15" s="13">
        <f t="shared" si="0"/>
        <v>1184894</v>
      </c>
      <c r="Y15" s="13">
        <f t="shared" si="1"/>
        <v>1228900</v>
      </c>
    </row>
    <row r="16" spans="1:25" s="5" customFormat="1" ht="22.5" customHeight="1">
      <c r="A16" s="26"/>
      <c r="B16" s="20" t="s">
        <v>7</v>
      </c>
      <c r="C16" s="14">
        <f>C4</f>
        <v>2454879</v>
      </c>
      <c r="D16" s="10">
        <f>SUM(D4:D15)</f>
        <v>1148198</v>
      </c>
      <c r="E16" s="10">
        <f aca="true" t="shared" si="4" ref="E16:K16">SUM(E4:E15)</f>
        <v>0</v>
      </c>
      <c r="F16" s="10">
        <f t="shared" si="4"/>
        <v>0</v>
      </c>
      <c r="G16" s="22">
        <f t="shared" si="4"/>
        <v>877268</v>
      </c>
      <c r="H16" s="10">
        <f t="shared" si="4"/>
        <v>0</v>
      </c>
      <c r="I16" s="10">
        <f t="shared" si="4"/>
        <v>0</v>
      </c>
      <c r="J16" s="10">
        <f t="shared" si="4"/>
        <v>370</v>
      </c>
      <c r="K16" s="10">
        <f t="shared" si="4"/>
        <v>946</v>
      </c>
      <c r="L16" s="15">
        <f t="shared" si="3"/>
        <v>4481661</v>
      </c>
      <c r="M16" s="10">
        <f>SUM(M4:M15)</f>
        <v>73812</v>
      </c>
      <c r="N16" s="10">
        <f aca="true" t="shared" si="5" ref="N16:W16">SUM(N4:N15)</f>
        <v>2300587</v>
      </c>
      <c r="O16" s="10">
        <f t="shared" si="5"/>
        <v>35300</v>
      </c>
      <c r="P16" s="10">
        <f t="shared" si="5"/>
        <v>51351</v>
      </c>
      <c r="Q16" s="10">
        <f t="shared" si="5"/>
        <v>584161</v>
      </c>
      <c r="R16" s="10">
        <f t="shared" si="5"/>
        <v>59905</v>
      </c>
      <c r="S16" s="10">
        <f t="shared" si="5"/>
        <v>0</v>
      </c>
      <c r="T16" s="10">
        <f t="shared" si="5"/>
        <v>106258</v>
      </c>
      <c r="U16" s="10">
        <f t="shared" si="5"/>
        <v>0</v>
      </c>
      <c r="V16" s="10">
        <f t="shared" si="5"/>
        <v>22373</v>
      </c>
      <c r="W16" s="10">
        <f t="shared" si="5"/>
        <v>63020</v>
      </c>
      <c r="X16" s="13">
        <f>X15</f>
        <v>1184894</v>
      </c>
      <c r="Y16" s="16">
        <f>SUM(M16:X16)</f>
        <v>4481661</v>
      </c>
    </row>
    <row r="17" spans="1:25" s="5" customFormat="1" ht="22.5" customHeight="1">
      <c r="A17" s="26"/>
      <c r="B17" s="7" t="s">
        <v>8</v>
      </c>
      <c r="C17" s="17">
        <f>C16/L16</f>
        <v>0.5477609752277113</v>
      </c>
      <c r="D17" s="17">
        <f>D16/L16</f>
        <v>0.25619920828460696</v>
      </c>
      <c r="E17" s="17">
        <f>E16/L16</f>
        <v>0</v>
      </c>
      <c r="F17" s="17">
        <f>F16/L16</f>
        <v>0</v>
      </c>
      <c r="G17" s="17">
        <f>G16/L16</f>
        <v>0.1957461753577524</v>
      </c>
      <c r="H17" s="17">
        <f>H16/L16</f>
        <v>0</v>
      </c>
      <c r="I17" s="17">
        <f>I16/L16</f>
        <v>0</v>
      </c>
      <c r="J17" s="17">
        <f>J16/L16</f>
        <v>8.25586763478987E-05</v>
      </c>
      <c r="K17" s="17">
        <f>K16/L16</f>
        <v>0.00021108245358138423</v>
      </c>
      <c r="L17" s="18">
        <f>SUM(C17:K17)</f>
        <v>0.9999999999999999</v>
      </c>
      <c r="M17" s="17">
        <f>M16/Y16</f>
        <v>0.016469786536732697</v>
      </c>
      <c r="N17" s="17">
        <f>N16/Y16</f>
        <v>0.5133335609275221</v>
      </c>
      <c r="O17" s="17">
        <f>O16/Y16</f>
        <v>0.00787654398670493</v>
      </c>
      <c r="P17" s="17">
        <f>P16/Y16</f>
        <v>0.011458028619299853</v>
      </c>
      <c r="Q17" s="17">
        <f>Q16/Y16</f>
        <v>0.13034475387585093</v>
      </c>
      <c r="R17" s="17">
        <f>R16/Y16</f>
        <v>0.013366695963840193</v>
      </c>
      <c r="S17" s="17">
        <f>S16/Y16</f>
        <v>0</v>
      </c>
      <c r="T17" s="17">
        <f>T16/Y16</f>
        <v>0.02370951305777032</v>
      </c>
      <c r="U17" s="17">
        <f>U16/Y16</f>
        <v>0</v>
      </c>
      <c r="V17" s="17">
        <f>V16/Y16</f>
        <v>0.004992122340355507</v>
      </c>
      <c r="W17" s="17">
        <f>W16/Y16</f>
        <v>0.01406175076606642</v>
      </c>
      <c r="X17" s="17">
        <f>X16/Y16</f>
        <v>0.26438724392585694</v>
      </c>
      <c r="Y17" s="17">
        <f>Y16/Y16</f>
        <v>1</v>
      </c>
    </row>
    <row r="18" spans="1:25" s="5" customFormat="1" ht="22.5" customHeight="1">
      <c r="A18" s="26" t="s">
        <v>27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</row>
    <row r="19" spans="1:25" s="5" customFormat="1" ht="22.5" customHeight="1">
      <c r="A19" s="26"/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2"/>
    </row>
    <row r="20" spans="1:25" s="5" customFormat="1" ht="10.5" customHeight="1">
      <c r="A20" s="26"/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5"/>
    </row>
    <row r="21" spans="1:25" ht="16.5">
      <c r="A21" s="27" t="s">
        <v>49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16.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</row>
    <row r="23" spans="1:25" ht="16.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</row>
    <row r="24" spans="1:25" s="6" customFormat="1" ht="11.25">
      <c r="A24" s="46" t="s">
        <v>28</v>
      </c>
      <c r="B24" s="25" t="s">
        <v>29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s="6" customFormat="1" ht="11.25">
      <c r="A25" s="47"/>
      <c r="B25" s="25" t="s">
        <v>37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s="6" customFormat="1" ht="11.25">
      <c r="A26" s="47"/>
      <c r="B26" s="49" t="s">
        <v>40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s="6" customFormat="1" ht="11.25">
      <c r="A27" s="47"/>
      <c r="B27" s="23" t="s">
        <v>30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19"/>
      <c r="S27" s="19"/>
      <c r="T27" s="19"/>
      <c r="U27" s="19"/>
      <c r="V27" s="19"/>
      <c r="W27" s="19"/>
      <c r="X27" s="19"/>
      <c r="Y27" s="19"/>
    </row>
    <row r="28" spans="1:25" s="6" customFormat="1" ht="11.25">
      <c r="A28" s="47"/>
      <c r="B28" s="25" t="s">
        <v>31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s="6" customFormat="1" ht="11.25">
      <c r="A29" s="48"/>
      <c r="B29" s="25" t="s">
        <v>32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6" ht="16.5">
      <c r="O36" s="3"/>
    </row>
    <row r="37" ht="16.5">
      <c r="L37" s="4"/>
    </row>
  </sheetData>
  <sheetProtection/>
  <mergeCells count="18">
    <mergeCell ref="A1:Y1"/>
    <mergeCell ref="A2:A3"/>
    <mergeCell ref="B2:B3"/>
    <mergeCell ref="C2:L2"/>
    <mergeCell ref="M2:Y2"/>
    <mergeCell ref="A24:A29"/>
    <mergeCell ref="B24:Y24"/>
    <mergeCell ref="B25:Y25"/>
    <mergeCell ref="B26:Y26"/>
    <mergeCell ref="B28:Y28"/>
    <mergeCell ref="B27:Q27"/>
    <mergeCell ref="B29:Y29"/>
    <mergeCell ref="A16:A17"/>
    <mergeCell ref="A21:Y23"/>
    <mergeCell ref="B19:Y19"/>
    <mergeCell ref="B20:Y20"/>
    <mergeCell ref="A18:A20"/>
    <mergeCell ref="B18:Y18"/>
  </mergeCells>
  <printOptions horizontalCentered="1"/>
  <pageMargins left="0.2" right="0.21" top="0.22" bottom="0.22" header="0.19" footer="0.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L&amp;D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</dc:creator>
  <cp:keywords/>
  <dc:description/>
  <cp:lastModifiedBy>wkes</cp:lastModifiedBy>
  <cp:lastPrinted>2019-08-30T03:58:09Z</cp:lastPrinted>
  <dcterms:created xsi:type="dcterms:W3CDTF">2001-07-05T11:19:58Z</dcterms:created>
  <dcterms:modified xsi:type="dcterms:W3CDTF">2023-08-27T04:18:24Z</dcterms:modified>
  <cp:category/>
  <cp:version/>
  <cp:contentType/>
  <cp:contentStatus/>
</cp:coreProperties>
</file>