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0" yWindow="135" windowWidth="17520" windowHeight="9555" tabRatio="552" activeTab="5"/>
  </bookViews>
  <sheets>
    <sheet name="跳高" sheetId="4" r:id="rId1"/>
    <sheet name="跳遠" sheetId="3" r:id="rId2"/>
    <sheet name="鉛球" sheetId="5" r:id="rId3"/>
    <sheet name="壘球" sheetId="6" r:id="rId4"/>
    <sheet name="田賽成績(1128)" sheetId="21" r:id="rId5"/>
    <sheet name="五年級田賽成績" sheetId="22" r:id="rId6"/>
    <sheet name="六年級田賽成績" sheetId="23" r:id="rId7"/>
    <sheet name="跳高跳遠輸出" sheetId="15" r:id="rId8"/>
    <sheet name="鉛球壘球輸出" sheetId="16" r:id="rId9"/>
    <sheet name="積分表" sheetId="12" r:id="rId10"/>
    <sheet name="最高紀錄" sheetId="13" r:id="rId11"/>
    <sheet name="跳高排序" sheetId="20" r:id="rId12"/>
    <sheet name="跳遠排序" sheetId="8" r:id="rId13"/>
    <sheet name="鉛球排序" sheetId="9" r:id="rId14"/>
    <sheet name="壘球排序" sheetId="10" r:id="rId15"/>
    <sheet name="積分計算" sheetId="11" r:id="rId16"/>
  </sheets>
  <externalReferences>
    <externalReference r:id="rId17"/>
    <externalReference r:id="rId18"/>
  </externalReferences>
  <definedNames>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跳遠!$A$1:$I$51</definedName>
  </definedNames>
  <calcPr calcId="171027" calcMode="manual"/>
</workbook>
</file>

<file path=xl/calcChain.xml><?xml version="1.0" encoding="utf-8"?>
<calcChain xmlns="http://schemas.openxmlformats.org/spreadsheetml/2006/main">
  <c r="I16" i="13" l="1"/>
  <c r="H16" i="13"/>
  <c r="G16" i="13"/>
  <c r="F16" i="13"/>
  <c r="E16" i="13"/>
  <c r="D16" i="13"/>
  <c r="C16" i="13"/>
  <c r="B16" i="13"/>
  <c r="I15" i="13"/>
  <c r="H15" i="13"/>
  <c r="G15" i="13"/>
  <c r="F15" i="13"/>
  <c r="E15" i="13"/>
  <c r="D15" i="13"/>
  <c r="C15" i="13"/>
  <c r="B15" i="13"/>
  <c r="I14" i="13"/>
  <c r="H14" i="13"/>
  <c r="G14" i="13"/>
  <c r="F14" i="13"/>
  <c r="E14" i="13"/>
  <c r="D14" i="13"/>
  <c r="C14" i="13"/>
  <c r="B14" i="13"/>
  <c r="I13" i="13"/>
  <c r="H13" i="13"/>
  <c r="G13" i="13"/>
  <c r="F13" i="13"/>
  <c r="E13" i="13"/>
  <c r="D13" i="13"/>
  <c r="C13" i="13"/>
  <c r="B13" i="13"/>
  <c r="I12" i="13"/>
  <c r="H12" i="13"/>
  <c r="G12" i="13"/>
  <c r="F12" i="13"/>
  <c r="E12" i="13"/>
  <c r="D12" i="13"/>
  <c r="C12" i="13"/>
  <c r="B12" i="13"/>
  <c r="I10" i="13"/>
  <c r="I9" i="13"/>
  <c r="I8" i="13"/>
  <c r="I7" i="13"/>
  <c r="I6" i="13"/>
  <c r="H10" i="13"/>
  <c r="H9" i="13"/>
  <c r="H8" i="13"/>
  <c r="H7" i="13"/>
  <c r="H6" i="13"/>
  <c r="G10" i="13"/>
  <c r="G9" i="13"/>
  <c r="G8" i="13"/>
  <c r="G7" i="13"/>
  <c r="G6" i="13"/>
  <c r="F10" i="13"/>
  <c r="F9" i="13"/>
  <c r="F8" i="13"/>
  <c r="F7" i="13"/>
  <c r="F6" i="13"/>
  <c r="E10" i="13"/>
  <c r="E9" i="13"/>
  <c r="E8" i="13"/>
  <c r="E7" i="13"/>
  <c r="E6" i="13"/>
  <c r="D10" i="13"/>
  <c r="D9" i="13"/>
  <c r="D8" i="13"/>
  <c r="D7" i="13"/>
  <c r="D6" i="13"/>
  <c r="C10" i="13"/>
  <c r="C9" i="13"/>
  <c r="C8" i="13"/>
  <c r="C7" i="13"/>
  <c r="C6" i="13"/>
  <c r="B7" i="13"/>
  <c r="B8" i="13"/>
  <c r="B9" i="13"/>
  <c r="B10" i="13"/>
  <c r="B6" i="13"/>
  <c r="F34" i="16"/>
  <c r="H34" i="16"/>
  <c r="I34" i="16"/>
  <c r="F35" i="16"/>
  <c r="H35" i="16"/>
  <c r="I35" i="16"/>
  <c r="F32" i="16"/>
  <c r="H32" i="16"/>
  <c r="I32" i="16"/>
  <c r="F36" i="16"/>
  <c r="H36" i="16"/>
  <c r="I36" i="16"/>
  <c r="F33" i="16"/>
  <c r="H33" i="16"/>
  <c r="I33" i="16"/>
  <c r="F37" i="16"/>
  <c r="H37" i="16"/>
  <c r="I37" i="16"/>
  <c r="G31" i="16"/>
  <c r="H31" i="16"/>
  <c r="I31" i="16"/>
  <c r="F31" i="16"/>
  <c r="A34" i="16"/>
  <c r="C34" i="16"/>
  <c r="D34" i="16"/>
  <c r="A37" i="16"/>
  <c r="C37" i="16"/>
  <c r="D37" i="16"/>
  <c r="A35" i="16"/>
  <c r="C35" i="16"/>
  <c r="D35" i="16"/>
  <c r="A32" i="16"/>
  <c r="C32" i="16"/>
  <c r="D32" i="16"/>
  <c r="A36" i="16"/>
  <c r="C36" i="16"/>
  <c r="D36" i="16"/>
  <c r="C33" i="16"/>
  <c r="D33" i="16"/>
  <c r="A33" i="16"/>
  <c r="B31" i="16"/>
  <c r="C31" i="16"/>
  <c r="D31" i="16"/>
  <c r="A31" i="16"/>
  <c r="F25" i="16"/>
  <c r="H25" i="16"/>
  <c r="I25" i="16"/>
  <c r="F28" i="16"/>
  <c r="H28" i="16"/>
  <c r="I28" i="16"/>
  <c r="F27" i="16"/>
  <c r="H27" i="16"/>
  <c r="I27" i="16"/>
  <c r="F23" i="16"/>
  <c r="H23" i="16"/>
  <c r="I23" i="16"/>
  <c r="F26" i="16"/>
  <c r="H26" i="16"/>
  <c r="I26" i="16"/>
  <c r="F24" i="16"/>
  <c r="H24" i="16"/>
  <c r="I24" i="16"/>
  <c r="G22" i="16"/>
  <c r="H22" i="16"/>
  <c r="I22" i="16"/>
  <c r="F22" i="16"/>
  <c r="A28" i="16"/>
  <c r="C28" i="16"/>
  <c r="D28" i="16"/>
  <c r="A27" i="16"/>
  <c r="C27" i="16"/>
  <c r="D27" i="16"/>
  <c r="A23" i="16"/>
  <c r="C23" i="16"/>
  <c r="D23" i="16"/>
  <c r="A26" i="16"/>
  <c r="C26" i="16"/>
  <c r="D26" i="16"/>
  <c r="A24" i="16"/>
  <c r="C24" i="16"/>
  <c r="D24" i="16"/>
  <c r="A25" i="16"/>
  <c r="C25" i="16"/>
  <c r="D25" i="16"/>
  <c r="B22" i="16"/>
  <c r="C22" i="16"/>
  <c r="D22" i="16"/>
  <c r="A22" i="16"/>
  <c r="F16" i="16"/>
  <c r="H16" i="16"/>
  <c r="I16" i="16"/>
  <c r="F19" i="16"/>
  <c r="H19" i="16"/>
  <c r="I19" i="16"/>
  <c r="F15" i="16"/>
  <c r="H15" i="16"/>
  <c r="I15" i="16"/>
  <c r="F18" i="16"/>
  <c r="H18" i="16"/>
  <c r="I18" i="16"/>
  <c r="F17" i="16"/>
  <c r="H17" i="16"/>
  <c r="I17" i="16"/>
  <c r="F14" i="16"/>
  <c r="H14" i="16"/>
  <c r="I14" i="16"/>
  <c r="G13" i="16"/>
  <c r="H13" i="16"/>
  <c r="I13" i="16"/>
  <c r="F13" i="16"/>
  <c r="A17" i="16"/>
  <c r="C17" i="16"/>
  <c r="D17" i="16"/>
  <c r="A15" i="16"/>
  <c r="C15" i="16"/>
  <c r="D15" i="16"/>
  <c r="A14" i="16"/>
  <c r="C14" i="16"/>
  <c r="D14" i="16"/>
  <c r="A16" i="16"/>
  <c r="C16" i="16"/>
  <c r="D16" i="16"/>
  <c r="A19" i="16"/>
  <c r="C19" i="16"/>
  <c r="D19" i="16"/>
  <c r="C18" i="16"/>
  <c r="D18" i="16"/>
  <c r="A18" i="16"/>
  <c r="B13" i="16"/>
  <c r="C13" i="16"/>
  <c r="D13" i="16"/>
  <c r="A13" i="16"/>
  <c r="F6" i="16"/>
  <c r="H6" i="16"/>
  <c r="I6" i="16"/>
  <c r="F10" i="16"/>
  <c r="H10" i="16"/>
  <c r="I10" i="16"/>
  <c r="F5" i="16"/>
  <c r="H5" i="16"/>
  <c r="I5" i="16"/>
  <c r="F7" i="16"/>
  <c r="H7" i="16"/>
  <c r="I7" i="16"/>
  <c r="F8" i="16"/>
  <c r="H8" i="16"/>
  <c r="I8" i="16"/>
  <c r="F9" i="16"/>
  <c r="H9" i="16"/>
  <c r="I9" i="16"/>
  <c r="C10" i="16"/>
  <c r="C5" i="16"/>
  <c r="C6" i="16"/>
  <c r="C7" i="16"/>
  <c r="C8" i="16"/>
  <c r="C9" i="16"/>
  <c r="G4" i="16"/>
  <c r="H4" i="16"/>
  <c r="I4" i="16"/>
  <c r="F4" i="16"/>
  <c r="A10" i="16"/>
  <c r="D10" i="16"/>
  <c r="A5" i="16"/>
  <c r="D5" i="16"/>
  <c r="A6" i="16"/>
  <c r="D6" i="16"/>
  <c r="A7" i="16"/>
  <c r="D7" i="16"/>
  <c r="A8" i="16"/>
  <c r="D8" i="16"/>
  <c r="A9" i="16"/>
  <c r="D9" i="16"/>
  <c r="B4" i="16"/>
  <c r="C4" i="16"/>
  <c r="D4" i="16"/>
  <c r="A4" i="16"/>
  <c r="F37" i="15"/>
  <c r="H37" i="15"/>
  <c r="I37" i="15"/>
  <c r="F35" i="15"/>
  <c r="H35" i="15"/>
  <c r="I35" i="15"/>
  <c r="F36" i="15"/>
  <c r="H36" i="15"/>
  <c r="I36" i="15"/>
  <c r="F33" i="15"/>
  <c r="H33" i="15"/>
  <c r="I33" i="15"/>
  <c r="F34" i="15"/>
  <c r="H34" i="15"/>
  <c r="I34" i="15"/>
  <c r="F32" i="15"/>
  <c r="H32" i="15"/>
  <c r="I32" i="15"/>
  <c r="G31" i="15"/>
  <c r="H31" i="15"/>
  <c r="I31" i="15"/>
  <c r="F31" i="15"/>
  <c r="A37" i="15"/>
  <c r="C37" i="15"/>
  <c r="D37" i="15"/>
  <c r="A38" i="15"/>
  <c r="C38" i="15"/>
  <c r="D38" i="15"/>
  <c r="A32" i="15"/>
  <c r="C32" i="15"/>
  <c r="D32" i="15"/>
  <c r="A34" i="15"/>
  <c r="C34" i="15"/>
  <c r="D34" i="15"/>
  <c r="A33" i="15"/>
  <c r="C33" i="15"/>
  <c r="D33" i="15"/>
  <c r="A35" i="15"/>
  <c r="C35" i="15"/>
  <c r="D35" i="15"/>
  <c r="C36" i="15"/>
  <c r="D36" i="15"/>
  <c r="A36" i="15"/>
  <c r="B31" i="15"/>
  <c r="C31" i="15"/>
  <c r="D31" i="15"/>
  <c r="A31" i="15"/>
  <c r="F27" i="15"/>
  <c r="H27" i="15"/>
  <c r="I27" i="15"/>
  <c r="F24" i="15"/>
  <c r="H24" i="15"/>
  <c r="I24" i="15"/>
  <c r="F25" i="15"/>
  <c r="H25" i="15"/>
  <c r="I25" i="15"/>
  <c r="F28" i="15"/>
  <c r="H28" i="15"/>
  <c r="I28" i="15"/>
  <c r="F26" i="15"/>
  <c r="H26" i="15"/>
  <c r="I26" i="15"/>
  <c r="F23" i="15"/>
  <c r="H23" i="15"/>
  <c r="I23" i="15"/>
  <c r="G22" i="15"/>
  <c r="H22" i="15"/>
  <c r="I22" i="15"/>
  <c r="F22" i="15"/>
  <c r="A27" i="15"/>
  <c r="C27" i="15"/>
  <c r="D27" i="15"/>
  <c r="A24" i="15"/>
  <c r="C24" i="15"/>
  <c r="D24" i="15"/>
  <c r="A28" i="15"/>
  <c r="C28" i="15"/>
  <c r="D28" i="15"/>
  <c r="A26" i="15"/>
  <c r="C26" i="15"/>
  <c r="D26" i="15"/>
  <c r="A23" i="15"/>
  <c r="C23" i="15"/>
  <c r="D23" i="15"/>
  <c r="A25" i="15"/>
  <c r="C25" i="15"/>
  <c r="D25" i="15"/>
  <c r="B22" i="15"/>
  <c r="C22" i="15"/>
  <c r="D22" i="15"/>
  <c r="A22" i="15"/>
  <c r="F19" i="15"/>
  <c r="H19" i="15"/>
  <c r="I19" i="15"/>
  <c r="F15" i="15"/>
  <c r="H15" i="15"/>
  <c r="I15" i="15"/>
  <c r="F16" i="15"/>
  <c r="H16" i="15"/>
  <c r="I16" i="15"/>
  <c r="F18" i="15"/>
  <c r="H18" i="15"/>
  <c r="I18" i="15"/>
  <c r="F14" i="15"/>
  <c r="H14" i="15"/>
  <c r="I14" i="15"/>
  <c r="I17" i="15"/>
  <c r="H17" i="15"/>
  <c r="F17" i="15"/>
  <c r="I13" i="15"/>
  <c r="H13" i="15"/>
  <c r="G13" i="15"/>
  <c r="F13" i="15"/>
  <c r="A18" i="15"/>
  <c r="C18" i="15"/>
  <c r="D18" i="15"/>
  <c r="A16" i="15"/>
  <c r="C16" i="15"/>
  <c r="D16" i="15"/>
  <c r="A14" i="15"/>
  <c r="C14" i="15"/>
  <c r="D14" i="15"/>
  <c r="A15" i="15"/>
  <c r="C15" i="15"/>
  <c r="D15" i="15"/>
  <c r="A19" i="15"/>
  <c r="C19" i="15"/>
  <c r="D19" i="15"/>
  <c r="D17" i="15"/>
  <c r="C17" i="15"/>
  <c r="A17" i="15"/>
  <c r="D13" i="15"/>
  <c r="C13" i="15"/>
  <c r="B13" i="15"/>
  <c r="A13" i="15"/>
  <c r="F7" i="15"/>
  <c r="H7" i="15"/>
  <c r="I7" i="15"/>
  <c r="F6" i="15"/>
  <c r="H6" i="15"/>
  <c r="I6" i="15"/>
  <c r="F5" i="15"/>
  <c r="H5" i="15"/>
  <c r="I5" i="15"/>
  <c r="F8" i="15"/>
  <c r="H8" i="15"/>
  <c r="I8" i="15"/>
  <c r="F9" i="15"/>
  <c r="H9" i="15"/>
  <c r="I9" i="15"/>
  <c r="F10" i="15"/>
  <c r="H10" i="15"/>
  <c r="I10" i="15"/>
  <c r="I4" i="15"/>
  <c r="H4" i="15"/>
  <c r="G4" i="15"/>
  <c r="F4" i="15"/>
  <c r="A8" i="15"/>
  <c r="C8" i="15"/>
  <c r="D8" i="15"/>
  <c r="A7" i="15"/>
  <c r="C7" i="15"/>
  <c r="D7" i="15"/>
  <c r="A6" i="15"/>
  <c r="C6" i="15"/>
  <c r="D6" i="15"/>
  <c r="A5" i="15"/>
  <c r="C5" i="15"/>
  <c r="D5" i="15"/>
  <c r="A10" i="15"/>
  <c r="C10" i="15"/>
  <c r="D10" i="15"/>
  <c r="D9" i="15"/>
  <c r="C9" i="15"/>
  <c r="A9" i="15"/>
  <c r="D4" i="15"/>
  <c r="C4" i="15"/>
  <c r="B4" i="15"/>
  <c r="A4" i="15"/>
  <c r="G7" i="3" l="1"/>
  <c r="G6" i="3"/>
  <c r="C43" i="3" l="1"/>
  <c r="G19" i="22" s="1"/>
  <c r="G44" i="3"/>
  <c r="G45" i="3"/>
  <c r="G46" i="3"/>
  <c r="G47" i="3"/>
  <c r="G48" i="3"/>
  <c r="G50" i="3"/>
  <c r="G51" i="3"/>
  <c r="G30" i="3"/>
  <c r="G31" i="3"/>
  <c r="G32" i="3"/>
  <c r="G33" i="3"/>
  <c r="G34" i="3"/>
  <c r="G35" i="3"/>
  <c r="G37" i="3"/>
  <c r="G38" i="3"/>
  <c r="G29" i="3"/>
  <c r="G3" i="3"/>
  <c r="G4" i="3"/>
  <c r="C51" i="6" l="1"/>
  <c r="C50" i="6"/>
  <c r="C49" i="6"/>
  <c r="C48" i="6"/>
  <c r="C47" i="6"/>
  <c r="C46" i="6"/>
  <c r="C45" i="6"/>
  <c r="C44" i="6"/>
  <c r="C43" i="6"/>
  <c r="C42" i="6"/>
  <c r="C38" i="6"/>
  <c r="C37" i="6"/>
  <c r="C36" i="6"/>
  <c r="C35" i="6"/>
  <c r="C34" i="6"/>
  <c r="C33" i="6"/>
  <c r="C32" i="6"/>
  <c r="C31" i="6"/>
  <c r="C30" i="6"/>
  <c r="C29" i="6"/>
  <c r="C51" i="5"/>
  <c r="C50" i="5"/>
  <c r="C49" i="5"/>
  <c r="C48" i="5"/>
  <c r="C47" i="5"/>
  <c r="C46" i="5"/>
  <c r="C45" i="5"/>
  <c r="C44" i="5"/>
  <c r="C43" i="5"/>
  <c r="C42" i="5"/>
  <c r="C38" i="5"/>
  <c r="C37" i="5"/>
  <c r="C36" i="5"/>
  <c r="C35" i="5"/>
  <c r="C34" i="5"/>
  <c r="C33" i="5"/>
  <c r="C32" i="5"/>
  <c r="C31" i="5"/>
  <c r="C30" i="5"/>
  <c r="C29" i="5"/>
  <c r="C51" i="3"/>
  <c r="C50" i="3"/>
  <c r="C49" i="3"/>
  <c r="C48" i="3"/>
  <c r="C47" i="3"/>
  <c r="C46" i="3"/>
  <c r="C45" i="3"/>
  <c r="C44" i="3"/>
  <c r="C42" i="3"/>
  <c r="C38" i="3"/>
  <c r="C37" i="3"/>
  <c r="C36" i="3"/>
  <c r="C35" i="3"/>
  <c r="C34" i="3"/>
  <c r="C33" i="3"/>
  <c r="C32" i="3"/>
  <c r="C31" i="3"/>
  <c r="C30" i="3"/>
  <c r="C29" i="3"/>
  <c r="C51" i="4"/>
  <c r="G14" i="15" s="1"/>
  <c r="C50" i="4"/>
  <c r="G18" i="15" s="1"/>
  <c r="C49" i="4"/>
  <c r="C48" i="4"/>
  <c r="C47" i="4"/>
  <c r="G16" i="15" s="1"/>
  <c r="C46" i="4"/>
  <c r="G15" i="15" s="1"/>
  <c r="C45" i="4"/>
  <c r="G19" i="15" s="1"/>
  <c r="C44" i="4"/>
  <c r="C43" i="4"/>
  <c r="C42" i="4"/>
  <c r="G17" i="15" s="1"/>
  <c r="C38" i="4"/>
  <c r="C37" i="4"/>
  <c r="B19" i="15" s="1"/>
  <c r="C36" i="4"/>
  <c r="B15" i="15" s="1"/>
  <c r="C35" i="4"/>
  <c r="C34" i="4"/>
  <c r="B14" i="15" s="1"/>
  <c r="C33" i="4"/>
  <c r="B16" i="15" s="1"/>
  <c r="C32" i="4"/>
  <c r="C31" i="4"/>
  <c r="B18" i="15" s="1"/>
  <c r="C30" i="4"/>
  <c r="C29" i="4"/>
  <c r="B17" i="15" s="1"/>
  <c r="C25" i="6"/>
  <c r="C24" i="6"/>
  <c r="C23" i="6"/>
  <c r="C22" i="6"/>
  <c r="C21" i="6"/>
  <c r="C20" i="6"/>
  <c r="C19" i="6"/>
  <c r="C18" i="6"/>
  <c r="C17" i="6"/>
  <c r="C16" i="6"/>
  <c r="C12" i="6"/>
  <c r="C11" i="6"/>
  <c r="C10" i="6"/>
  <c r="C9" i="6"/>
  <c r="C8" i="6"/>
  <c r="C7" i="6"/>
  <c r="C6" i="6"/>
  <c r="C5" i="6"/>
  <c r="C4" i="6"/>
  <c r="C3" i="6"/>
  <c r="C25" i="5"/>
  <c r="C24" i="5"/>
  <c r="C23" i="5"/>
  <c r="C22" i="5"/>
  <c r="C21" i="5"/>
  <c r="C20" i="5"/>
  <c r="C19" i="5"/>
  <c r="C18" i="5"/>
  <c r="C17" i="5"/>
  <c r="C16" i="5"/>
  <c r="C12" i="5"/>
  <c r="C11" i="5"/>
  <c r="C10" i="5"/>
  <c r="C9" i="5"/>
  <c r="C8" i="5"/>
  <c r="C7" i="5"/>
  <c r="C6" i="5"/>
  <c r="C5" i="5"/>
  <c r="C4" i="5"/>
  <c r="C3" i="5"/>
  <c r="C25" i="3"/>
  <c r="C24" i="3"/>
  <c r="C23" i="3"/>
  <c r="C22" i="3"/>
  <c r="C21" i="3"/>
  <c r="C20" i="3"/>
  <c r="C19" i="3"/>
  <c r="C18" i="3"/>
  <c r="C17" i="3"/>
  <c r="C16" i="3"/>
  <c r="C12" i="3"/>
  <c r="C11" i="3"/>
  <c r="C10" i="3"/>
  <c r="C9" i="3"/>
  <c r="C8" i="3"/>
  <c r="C7" i="3"/>
  <c r="C6" i="3"/>
  <c r="C5" i="3"/>
  <c r="C4" i="3"/>
  <c r="C3" i="3"/>
  <c r="C25" i="4"/>
  <c r="C24" i="4"/>
  <c r="G10" i="15" s="1"/>
  <c r="C23" i="4"/>
  <c r="G9" i="15" s="1"/>
  <c r="C22" i="4"/>
  <c r="G8" i="15" s="1"/>
  <c r="C21" i="4"/>
  <c r="C20" i="4"/>
  <c r="G5" i="15" s="1"/>
  <c r="C19" i="4"/>
  <c r="C18" i="4"/>
  <c r="G6" i="15" s="1"/>
  <c r="C17" i="4"/>
  <c r="G7" i="15" s="1"/>
  <c r="C16" i="4"/>
  <c r="C12" i="4"/>
  <c r="C11" i="4"/>
  <c r="C10" i="4"/>
  <c r="B10" i="15" s="1"/>
  <c r="C9" i="4"/>
  <c r="B5" i="15" s="1"/>
  <c r="C8" i="4"/>
  <c r="B6" i="15" s="1"/>
  <c r="C7" i="4"/>
  <c r="B7" i="15" s="1"/>
  <c r="C6" i="4"/>
  <c r="C5" i="4"/>
  <c r="C4" i="4"/>
  <c r="B8" i="15" s="1"/>
  <c r="C3" i="4"/>
  <c r="B9" i="15" s="1"/>
  <c r="A12" i="13" l="1"/>
  <c r="I11" i="13"/>
  <c r="H11" i="13"/>
  <c r="G11" i="13"/>
  <c r="F11" i="13"/>
  <c r="E11" i="13"/>
  <c r="D11" i="13"/>
  <c r="C11" i="13"/>
  <c r="B11" i="13"/>
  <c r="A11" i="13"/>
  <c r="A10" i="13"/>
  <c r="A9" i="13"/>
  <c r="A8" i="13"/>
  <c r="A7" i="13"/>
  <c r="A6" i="13"/>
  <c r="I5" i="13"/>
  <c r="H5" i="13"/>
  <c r="G5" i="13"/>
  <c r="F5" i="13"/>
  <c r="E5" i="13"/>
  <c r="D5" i="13"/>
  <c r="C5" i="13"/>
  <c r="B5" i="13"/>
  <c r="A5" i="13"/>
  <c r="I4" i="13"/>
  <c r="H4" i="13"/>
  <c r="G4" i="13"/>
  <c r="F4" i="13"/>
  <c r="E4" i="13"/>
  <c r="D4" i="13"/>
  <c r="C4" i="13"/>
  <c r="B4" i="13"/>
  <c r="F3" i="13"/>
  <c r="B3" i="13"/>
  <c r="A3" i="13"/>
  <c r="A2" i="13"/>
  <c r="A1" i="13"/>
  <c r="K6" i="8" l="1"/>
  <c r="K3" i="8"/>
  <c r="G23" i="3"/>
  <c r="K10" i="8" s="1"/>
  <c r="G24" i="3"/>
  <c r="K11" i="8" s="1"/>
  <c r="G25" i="3"/>
  <c r="K12" i="8" s="1"/>
  <c r="G17" i="3"/>
  <c r="K4" i="8" s="1"/>
  <c r="G18" i="3"/>
  <c r="K5" i="8" s="1"/>
  <c r="G19" i="3"/>
  <c r="G20" i="3"/>
  <c r="K7" i="8" s="1"/>
  <c r="G21" i="3"/>
  <c r="K8" i="8" s="1"/>
  <c r="G22" i="3"/>
  <c r="K9" i="8" s="1"/>
  <c r="D4" i="8"/>
  <c r="G5" i="3"/>
  <c r="D5" i="8" s="1"/>
  <c r="D6" i="8"/>
  <c r="D7" i="8"/>
  <c r="G8" i="3"/>
  <c r="D8" i="8" s="1"/>
  <c r="G9" i="3"/>
  <c r="D9" i="8" s="1"/>
  <c r="G10" i="3"/>
  <c r="D10" i="8" s="1"/>
  <c r="G11" i="3"/>
  <c r="D11" i="8" s="1"/>
  <c r="G12" i="3"/>
  <c r="D12" i="8" s="1"/>
  <c r="D3" i="8"/>
  <c r="L8" i="8" l="1"/>
  <c r="L4" i="8"/>
  <c r="L3" i="8"/>
  <c r="L7" i="8"/>
  <c r="L12" i="8"/>
  <c r="L6" i="8"/>
  <c r="L11" i="8"/>
  <c r="L9" i="8"/>
  <c r="L5" i="8"/>
  <c r="L10" i="8"/>
  <c r="H45" i="21" l="1"/>
  <c r="H46" i="21"/>
  <c r="H47" i="21"/>
  <c r="H48" i="21"/>
  <c r="H49" i="21"/>
  <c r="H50" i="21"/>
  <c r="H51" i="21"/>
  <c r="H52" i="21"/>
  <c r="H53" i="21"/>
  <c r="H44" i="21"/>
  <c r="C45" i="21"/>
  <c r="C46" i="21"/>
  <c r="C47" i="21"/>
  <c r="C48" i="21"/>
  <c r="C49" i="21"/>
  <c r="C50" i="21"/>
  <c r="C51" i="21"/>
  <c r="C52" i="21"/>
  <c r="C53" i="21"/>
  <c r="C44" i="21"/>
  <c r="H32" i="21"/>
  <c r="H33" i="21"/>
  <c r="H34" i="21"/>
  <c r="H35" i="21"/>
  <c r="H36" i="21"/>
  <c r="H37" i="21"/>
  <c r="H38" i="21"/>
  <c r="H39" i="21"/>
  <c r="H40" i="21"/>
  <c r="H31" i="21"/>
  <c r="C32" i="21"/>
  <c r="C33" i="21"/>
  <c r="C34" i="21"/>
  <c r="C35" i="21"/>
  <c r="C36" i="21"/>
  <c r="C37" i="21"/>
  <c r="C38" i="21"/>
  <c r="C39" i="21"/>
  <c r="C40" i="21"/>
  <c r="C31" i="21"/>
  <c r="H45" i="23"/>
  <c r="H46" i="23"/>
  <c r="H47" i="23"/>
  <c r="H48" i="23"/>
  <c r="H49" i="23"/>
  <c r="H50" i="23"/>
  <c r="H51" i="23"/>
  <c r="H52" i="23"/>
  <c r="H53" i="23"/>
  <c r="H44" i="23"/>
  <c r="C45" i="23"/>
  <c r="C46" i="23"/>
  <c r="C47" i="23"/>
  <c r="C48" i="23"/>
  <c r="C49" i="23"/>
  <c r="C50" i="23"/>
  <c r="C51" i="23"/>
  <c r="C52" i="23"/>
  <c r="C53" i="23"/>
  <c r="C44" i="23"/>
  <c r="H32" i="23"/>
  <c r="H33" i="23"/>
  <c r="H34" i="23"/>
  <c r="H35" i="23"/>
  <c r="H36" i="23"/>
  <c r="H37" i="23"/>
  <c r="H38" i="23"/>
  <c r="H39" i="23"/>
  <c r="H40" i="23"/>
  <c r="H31" i="23"/>
  <c r="C32" i="23"/>
  <c r="C33" i="23"/>
  <c r="C34" i="23"/>
  <c r="C35" i="23"/>
  <c r="C36" i="23"/>
  <c r="C37" i="23"/>
  <c r="C38" i="23"/>
  <c r="C39" i="23"/>
  <c r="C40" i="23"/>
  <c r="C31" i="23"/>
  <c r="H19" i="23"/>
  <c r="H20" i="23"/>
  <c r="H21" i="23"/>
  <c r="H22" i="23"/>
  <c r="H23" i="23"/>
  <c r="H24" i="23"/>
  <c r="H25" i="23"/>
  <c r="H26" i="23"/>
  <c r="H27" i="23"/>
  <c r="H18" i="23"/>
  <c r="C19" i="23"/>
  <c r="C20" i="23"/>
  <c r="C21" i="23"/>
  <c r="C22" i="23"/>
  <c r="C23" i="23"/>
  <c r="C24" i="23"/>
  <c r="C25" i="23"/>
  <c r="C26" i="23"/>
  <c r="C27" i="23"/>
  <c r="C18" i="23"/>
  <c r="H6" i="23"/>
  <c r="H7" i="23"/>
  <c r="H8" i="23"/>
  <c r="H9" i="23"/>
  <c r="H10" i="23"/>
  <c r="H11" i="23"/>
  <c r="H12" i="23"/>
  <c r="H13" i="23"/>
  <c r="H14" i="23"/>
  <c r="H5" i="23"/>
  <c r="C6" i="23"/>
  <c r="C7" i="23"/>
  <c r="C8" i="23"/>
  <c r="C9" i="23"/>
  <c r="C10" i="23"/>
  <c r="C11" i="23"/>
  <c r="C12" i="23"/>
  <c r="C13" i="23"/>
  <c r="C14" i="23"/>
  <c r="C5" i="23"/>
  <c r="H19" i="21"/>
  <c r="H20" i="21"/>
  <c r="H21" i="21"/>
  <c r="H22" i="21"/>
  <c r="H23" i="21"/>
  <c r="H24" i="21"/>
  <c r="H25" i="21"/>
  <c r="H26" i="21"/>
  <c r="H27" i="21"/>
  <c r="H18" i="21"/>
  <c r="C19" i="21"/>
  <c r="C20" i="21"/>
  <c r="C21" i="21"/>
  <c r="C22" i="21"/>
  <c r="C23" i="21"/>
  <c r="C24" i="21"/>
  <c r="C25" i="21"/>
  <c r="C26" i="21"/>
  <c r="C27" i="21"/>
  <c r="C18" i="21"/>
  <c r="H14" i="21"/>
  <c r="H13" i="21"/>
  <c r="H12" i="21"/>
  <c r="H11" i="21"/>
  <c r="H10" i="21"/>
  <c r="H9" i="21"/>
  <c r="H8" i="21"/>
  <c r="H7" i="21"/>
  <c r="H6" i="21"/>
  <c r="H5" i="21"/>
  <c r="C14" i="21"/>
  <c r="C13" i="21"/>
  <c r="C12" i="21"/>
  <c r="C11" i="21"/>
  <c r="C10" i="21"/>
  <c r="C9" i="21"/>
  <c r="C8" i="21"/>
  <c r="C7" i="21"/>
  <c r="C6" i="21"/>
  <c r="C5" i="21"/>
  <c r="H45" i="22"/>
  <c r="H46" i="22"/>
  <c r="H47" i="22"/>
  <c r="H48" i="22"/>
  <c r="H49" i="22"/>
  <c r="H50" i="22"/>
  <c r="H51" i="22"/>
  <c r="H52" i="22"/>
  <c r="H53" i="22"/>
  <c r="H44" i="22"/>
  <c r="C45" i="22"/>
  <c r="C46" i="22"/>
  <c r="C47" i="22"/>
  <c r="C48" i="22"/>
  <c r="C49" i="22"/>
  <c r="C50" i="22"/>
  <c r="C51" i="22"/>
  <c r="C52" i="22"/>
  <c r="C53" i="22"/>
  <c r="C44" i="22"/>
  <c r="H32" i="22"/>
  <c r="H33" i="22"/>
  <c r="H34" i="22"/>
  <c r="H35" i="22"/>
  <c r="H36" i="22"/>
  <c r="H37" i="22"/>
  <c r="H38" i="22"/>
  <c r="H39" i="22"/>
  <c r="H40" i="22"/>
  <c r="H31" i="22"/>
  <c r="C32" i="22"/>
  <c r="C33" i="22"/>
  <c r="C34" i="22"/>
  <c r="C35" i="22"/>
  <c r="C36" i="22"/>
  <c r="C37" i="22"/>
  <c r="C38" i="22"/>
  <c r="C39" i="22"/>
  <c r="C40" i="22"/>
  <c r="C31" i="22"/>
  <c r="H19" i="22"/>
  <c r="H20" i="22"/>
  <c r="H21" i="22"/>
  <c r="H22" i="22"/>
  <c r="H23" i="22"/>
  <c r="H24" i="22"/>
  <c r="H25" i="22"/>
  <c r="H26" i="22"/>
  <c r="H27" i="22"/>
  <c r="H18" i="22"/>
  <c r="C19" i="22"/>
  <c r="C20" i="22"/>
  <c r="C21" i="22"/>
  <c r="C22" i="22"/>
  <c r="C23" i="22"/>
  <c r="C24" i="22"/>
  <c r="C25" i="22"/>
  <c r="C26" i="22"/>
  <c r="C27" i="22"/>
  <c r="C18" i="22"/>
  <c r="C5" i="22"/>
  <c r="H6" i="22"/>
  <c r="H7" i="22"/>
  <c r="H8" i="22"/>
  <c r="H9" i="22"/>
  <c r="H10" i="22"/>
  <c r="H11" i="22"/>
  <c r="H12" i="22"/>
  <c r="H13" i="22"/>
  <c r="H14" i="22"/>
  <c r="H5" i="22"/>
  <c r="C6" i="22"/>
  <c r="C7" i="22"/>
  <c r="C8" i="22"/>
  <c r="C9" i="22"/>
  <c r="C10" i="22"/>
  <c r="C11" i="22"/>
  <c r="C12" i="22"/>
  <c r="C13" i="22"/>
  <c r="C14" i="22"/>
  <c r="F45" i="23"/>
  <c r="F46" i="23"/>
  <c r="F47" i="23"/>
  <c r="F48" i="23"/>
  <c r="F49" i="23"/>
  <c r="F50" i="23"/>
  <c r="F51" i="23"/>
  <c r="F52" i="23"/>
  <c r="F53" i="23"/>
  <c r="F44" i="23"/>
  <c r="I43" i="23"/>
  <c r="H43" i="23"/>
  <c r="G43" i="23"/>
  <c r="F43" i="23"/>
  <c r="A45" i="23"/>
  <c r="A46" i="23"/>
  <c r="A47" i="23"/>
  <c r="A48" i="23"/>
  <c r="A49" i="23"/>
  <c r="A50" i="23"/>
  <c r="A51" i="23"/>
  <c r="A52" i="23"/>
  <c r="A53" i="23"/>
  <c r="A44" i="23"/>
  <c r="D43" i="23"/>
  <c r="C43" i="23"/>
  <c r="B43" i="23"/>
  <c r="A43" i="23"/>
  <c r="F6" i="23"/>
  <c r="F7" i="23"/>
  <c r="F8" i="23"/>
  <c r="F9" i="23"/>
  <c r="F10" i="23"/>
  <c r="F11" i="23"/>
  <c r="F12" i="23"/>
  <c r="F13" i="23"/>
  <c r="F14" i="23"/>
  <c r="F5" i="23"/>
  <c r="I4" i="23"/>
  <c r="H4" i="23"/>
  <c r="G4" i="23"/>
  <c r="F4" i="23"/>
  <c r="A6" i="23"/>
  <c r="A7" i="23"/>
  <c r="A8" i="23"/>
  <c r="A9" i="23"/>
  <c r="A10" i="23"/>
  <c r="A11" i="23"/>
  <c r="A12" i="23"/>
  <c r="A13" i="23"/>
  <c r="A14" i="23"/>
  <c r="A5" i="23"/>
  <c r="D4" i="23"/>
  <c r="C4" i="23"/>
  <c r="B4" i="23"/>
  <c r="A4" i="23"/>
  <c r="F40" i="23"/>
  <c r="A40" i="23"/>
  <c r="F39" i="23"/>
  <c r="A39" i="23"/>
  <c r="F38" i="23"/>
  <c r="A38" i="23"/>
  <c r="F37" i="23"/>
  <c r="A37" i="23"/>
  <c r="F36" i="23"/>
  <c r="A36" i="23"/>
  <c r="F35" i="23"/>
  <c r="A35" i="23"/>
  <c r="F34" i="23"/>
  <c r="A34" i="23"/>
  <c r="F33" i="23"/>
  <c r="A33" i="23"/>
  <c r="F32" i="23"/>
  <c r="A32" i="23"/>
  <c r="F31" i="23"/>
  <c r="A31" i="23"/>
  <c r="I30" i="23"/>
  <c r="H30" i="23"/>
  <c r="G30" i="23"/>
  <c r="F30" i="23"/>
  <c r="D30" i="23"/>
  <c r="C30" i="23"/>
  <c r="B30" i="23"/>
  <c r="A30" i="23"/>
  <c r="F27" i="23"/>
  <c r="A27" i="23"/>
  <c r="F26" i="23"/>
  <c r="A26" i="23"/>
  <c r="F25" i="23"/>
  <c r="A25" i="23"/>
  <c r="F24" i="23"/>
  <c r="A24" i="23"/>
  <c r="F23" i="23"/>
  <c r="A23" i="23"/>
  <c r="F22" i="23"/>
  <c r="A22" i="23"/>
  <c r="F21" i="23"/>
  <c r="A21" i="23"/>
  <c r="F20" i="23"/>
  <c r="A20" i="23"/>
  <c r="F19" i="23"/>
  <c r="A19" i="23"/>
  <c r="F18" i="23"/>
  <c r="A18" i="23"/>
  <c r="I17" i="23"/>
  <c r="H17" i="23"/>
  <c r="G17" i="23"/>
  <c r="F17" i="23"/>
  <c r="D17" i="23"/>
  <c r="C17" i="23"/>
  <c r="B17" i="23"/>
  <c r="A17" i="23"/>
  <c r="F32" i="22"/>
  <c r="F33" i="22"/>
  <c r="F34" i="22"/>
  <c r="F35" i="22"/>
  <c r="F36" i="22"/>
  <c r="F37" i="22"/>
  <c r="F38" i="22"/>
  <c r="F39" i="22"/>
  <c r="F40" i="22"/>
  <c r="F31" i="22"/>
  <c r="I30" i="22"/>
  <c r="H30" i="22"/>
  <c r="G30" i="22"/>
  <c r="F30" i="22"/>
  <c r="A31" i="22"/>
  <c r="A32" i="22"/>
  <c r="A33" i="22"/>
  <c r="A34" i="22"/>
  <c r="A35" i="22"/>
  <c r="A36" i="22"/>
  <c r="A37" i="22"/>
  <c r="A38" i="22"/>
  <c r="A39" i="22"/>
  <c r="A40" i="22"/>
  <c r="B30" i="22"/>
  <c r="C30" i="22"/>
  <c r="D30" i="22"/>
  <c r="A30" i="22"/>
  <c r="F18" i="22"/>
  <c r="F19" i="22"/>
  <c r="F20" i="22"/>
  <c r="F21" i="22"/>
  <c r="F22" i="22"/>
  <c r="F23" i="22"/>
  <c r="F24" i="22"/>
  <c r="F25" i="22"/>
  <c r="F26" i="22"/>
  <c r="F27" i="22"/>
  <c r="I17" i="22"/>
  <c r="H17" i="22"/>
  <c r="G17" i="22"/>
  <c r="F17" i="22"/>
  <c r="A18" i="22"/>
  <c r="A19" i="22"/>
  <c r="A20" i="22"/>
  <c r="A21" i="22"/>
  <c r="A22" i="22"/>
  <c r="A23" i="22"/>
  <c r="A24" i="22"/>
  <c r="A25" i="22"/>
  <c r="A26" i="22"/>
  <c r="A27" i="22"/>
  <c r="D17" i="22"/>
  <c r="C17" i="22"/>
  <c r="B17" i="22"/>
  <c r="A17" i="22"/>
  <c r="F53" i="22"/>
  <c r="A53" i="22"/>
  <c r="F52" i="22"/>
  <c r="A52" i="22"/>
  <c r="F51" i="22"/>
  <c r="A51" i="22"/>
  <c r="F50" i="22"/>
  <c r="A50" i="22"/>
  <c r="F49" i="22"/>
  <c r="A49" i="22"/>
  <c r="F48" i="22"/>
  <c r="A48" i="22"/>
  <c r="F47" i="22"/>
  <c r="A47" i="22"/>
  <c r="F46" i="22"/>
  <c r="A46" i="22"/>
  <c r="F45" i="22"/>
  <c r="A45" i="22"/>
  <c r="F44" i="22"/>
  <c r="A44" i="22"/>
  <c r="I43" i="22"/>
  <c r="H43" i="22"/>
  <c r="G43" i="22"/>
  <c r="F43" i="22"/>
  <c r="D43" i="22"/>
  <c r="C43" i="22"/>
  <c r="B43" i="22"/>
  <c r="A43" i="22"/>
  <c r="F14" i="22"/>
  <c r="A14" i="22"/>
  <c r="F13" i="22"/>
  <c r="A13" i="22"/>
  <c r="F12" i="22"/>
  <c r="A12" i="22"/>
  <c r="F11" i="22"/>
  <c r="A11" i="22"/>
  <c r="F10" i="22"/>
  <c r="A10" i="22"/>
  <c r="F9" i="22"/>
  <c r="A9" i="22"/>
  <c r="F8" i="22"/>
  <c r="A8" i="22"/>
  <c r="F7" i="22"/>
  <c r="A7" i="22"/>
  <c r="F6" i="22"/>
  <c r="A6" i="22"/>
  <c r="F5" i="22"/>
  <c r="A5" i="22"/>
  <c r="I4" i="22"/>
  <c r="H4" i="22"/>
  <c r="G4" i="22"/>
  <c r="F4" i="22"/>
  <c r="D4" i="22"/>
  <c r="C4" i="22"/>
  <c r="B4" i="22"/>
  <c r="A4" i="22"/>
  <c r="F53" i="21" l="1"/>
  <c r="F44" i="21"/>
  <c r="F45" i="21"/>
  <c r="F46" i="21"/>
  <c r="F47" i="21"/>
  <c r="F48" i="21"/>
  <c r="F49" i="21"/>
  <c r="F50" i="21"/>
  <c r="F51" i="21"/>
  <c r="F52" i="21"/>
  <c r="G43" i="21"/>
  <c r="H43" i="21"/>
  <c r="I43" i="21"/>
  <c r="F43" i="21"/>
  <c r="A44" i="21"/>
  <c r="A45" i="21"/>
  <c r="A46" i="21"/>
  <c r="A47" i="21"/>
  <c r="A48" i="21"/>
  <c r="A49" i="21"/>
  <c r="A50" i="21"/>
  <c r="A51" i="21"/>
  <c r="A52" i="21"/>
  <c r="A53" i="21"/>
  <c r="B43" i="21"/>
  <c r="C43" i="21"/>
  <c r="D43" i="21"/>
  <c r="A43" i="21"/>
  <c r="F31" i="21"/>
  <c r="F32" i="21"/>
  <c r="F33" i="21"/>
  <c r="F34" i="21"/>
  <c r="F35" i="21"/>
  <c r="F36" i="21"/>
  <c r="F37" i="21"/>
  <c r="F38" i="21"/>
  <c r="F39" i="21"/>
  <c r="F40" i="21"/>
  <c r="I30" i="21"/>
  <c r="H30" i="21"/>
  <c r="G30" i="21"/>
  <c r="F30" i="21"/>
  <c r="A31" i="21"/>
  <c r="A32" i="21"/>
  <c r="A33" i="21"/>
  <c r="A34" i="21"/>
  <c r="A35" i="21"/>
  <c r="A36" i="21"/>
  <c r="A37" i="21"/>
  <c r="A38" i="21"/>
  <c r="A39" i="21"/>
  <c r="A40" i="21"/>
  <c r="D30" i="21"/>
  <c r="C30" i="21"/>
  <c r="B30" i="21"/>
  <c r="A30" i="21"/>
  <c r="F18" i="21"/>
  <c r="F19" i="21"/>
  <c r="F20" i="21"/>
  <c r="F21" i="21"/>
  <c r="F22" i="21"/>
  <c r="F23" i="21"/>
  <c r="F24" i="21"/>
  <c r="F25" i="21"/>
  <c r="F26" i="21"/>
  <c r="F27" i="21"/>
  <c r="I17" i="21"/>
  <c r="H17" i="21"/>
  <c r="G17" i="21"/>
  <c r="F17" i="21"/>
  <c r="A18" i="21"/>
  <c r="A19" i="21"/>
  <c r="A20" i="21"/>
  <c r="A21" i="21"/>
  <c r="A22" i="21"/>
  <c r="A23" i="21"/>
  <c r="A24" i="21"/>
  <c r="A25" i="21"/>
  <c r="A26" i="21"/>
  <c r="A27" i="21"/>
  <c r="C17" i="21"/>
  <c r="D17" i="21"/>
  <c r="A17" i="21"/>
  <c r="B17" i="21"/>
  <c r="F5" i="21"/>
  <c r="F6" i="21"/>
  <c r="F7" i="21"/>
  <c r="F8" i="21"/>
  <c r="F9" i="21"/>
  <c r="F10" i="21"/>
  <c r="F11" i="21"/>
  <c r="F12" i="21"/>
  <c r="F13" i="21"/>
  <c r="F14" i="21"/>
  <c r="I4" i="21"/>
  <c r="H4" i="21"/>
  <c r="G4" i="21"/>
  <c r="F4" i="21"/>
  <c r="A5" i="21"/>
  <c r="A6" i="21"/>
  <c r="A7" i="21"/>
  <c r="A8" i="21"/>
  <c r="A9" i="21"/>
  <c r="A10" i="21"/>
  <c r="A11" i="21"/>
  <c r="A12" i="21"/>
  <c r="A13" i="21"/>
  <c r="A14" i="21"/>
  <c r="D4" i="21"/>
  <c r="C4" i="21"/>
  <c r="B4" i="21"/>
  <c r="A4" i="21"/>
  <c r="A14" i="6" l="1"/>
  <c r="F42" i="23" s="1"/>
  <c r="A40" i="6"/>
  <c r="A14" i="5"/>
  <c r="A40" i="5"/>
  <c r="F29" i="22" s="1"/>
  <c r="A14" i="3"/>
  <c r="A40" i="3"/>
  <c r="F16" i="22" s="1"/>
  <c r="A14" i="4"/>
  <c r="F3" i="15" s="1"/>
  <c r="A40" i="4"/>
  <c r="F12" i="15" s="1"/>
  <c r="A1" i="6"/>
  <c r="A42" i="23" s="1"/>
  <c r="A27" i="6"/>
  <c r="A1" i="5"/>
  <c r="A27" i="5"/>
  <c r="A29" i="22" s="1"/>
  <c r="A1" i="3"/>
  <c r="A27" i="3"/>
  <c r="A16" i="22" s="1"/>
  <c r="A1" i="4"/>
  <c r="A3" i="15" s="1"/>
  <c r="A27" i="4"/>
  <c r="A12" i="15" s="1"/>
  <c r="A3" i="23" l="1"/>
  <c r="F3" i="23"/>
  <c r="A16" i="21"/>
  <c r="A42" i="22"/>
  <c r="A29" i="21"/>
  <c r="A16" i="23"/>
  <c r="A3" i="21"/>
  <c r="A3" i="22"/>
  <c r="F3" i="21"/>
  <c r="F3" i="22"/>
  <c r="F16" i="21"/>
  <c r="F42" i="22"/>
  <c r="F29" i="21"/>
  <c r="F16" i="23"/>
  <c r="F42" i="21"/>
  <c r="F29" i="23"/>
  <c r="A42" i="21"/>
  <c r="A29" i="23"/>
  <c r="L8" i="11" l="1"/>
  <c r="F8" i="11"/>
  <c r="D3" i="20"/>
  <c r="D51" i="20" l="1"/>
  <c r="B51" i="20"/>
  <c r="A51" i="20"/>
  <c r="D50" i="20"/>
  <c r="B50" i="20"/>
  <c r="A50" i="20"/>
  <c r="D49" i="20"/>
  <c r="B49" i="20"/>
  <c r="A49" i="20"/>
  <c r="D48" i="20"/>
  <c r="B48" i="20"/>
  <c r="A48" i="20"/>
  <c r="D47" i="20"/>
  <c r="B47" i="20"/>
  <c r="A47" i="20"/>
  <c r="D46" i="20"/>
  <c r="B46" i="20"/>
  <c r="A46" i="20"/>
  <c r="D45" i="20"/>
  <c r="B45" i="20"/>
  <c r="A45" i="20"/>
  <c r="D44" i="20"/>
  <c r="B44" i="20"/>
  <c r="A44" i="20"/>
  <c r="D43" i="20"/>
  <c r="E43" i="20" s="1"/>
  <c r="B43" i="20"/>
  <c r="A43" i="20"/>
  <c r="D42" i="20"/>
  <c r="B42" i="20"/>
  <c r="A42" i="20"/>
  <c r="A40" i="20"/>
  <c r="D38" i="20"/>
  <c r="E38" i="20" s="1"/>
  <c r="B38" i="20"/>
  <c r="A38" i="20"/>
  <c r="D37" i="20"/>
  <c r="E37" i="20" s="1"/>
  <c r="B37" i="20"/>
  <c r="A37" i="20"/>
  <c r="D36" i="20"/>
  <c r="B36" i="20"/>
  <c r="A36" i="20"/>
  <c r="D35" i="20"/>
  <c r="E35" i="20" s="1"/>
  <c r="B35" i="20"/>
  <c r="A35" i="20"/>
  <c r="D34" i="20"/>
  <c r="E34" i="20" s="1"/>
  <c r="B34" i="20"/>
  <c r="A34" i="20"/>
  <c r="D33" i="20"/>
  <c r="E33" i="20" s="1"/>
  <c r="B33" i="20"/>
  <c r="A33" i="20"/>
  <c r="D32" i="20"/>
  <c r="B32" i="20"/>
  <c r="A32" i="20"/>
  <c r="D31" i="20"/>
  <c r="B31" i="20"/>
  <c r="A31" i="20"/>
  <c r="D30" i="20"/>
  <c r="E30" i="20" s="1"/>
  <c r="B30" i="20"/>
  <c r="A30" i="20"/>
  <c r="D29" i="20"/>
  <c r="E29" i="20" s="1"/>
  <c r="B29" i="20"/>
  <c r="A29" i="20"/>
  <c r="A27" i="20"/>
  <c r="D25" i="20"/>
  <c r="B25" i="20"/>
  <c r="A25" i="20"/>
  <c r="D24" i="20"/>
  <c r="B24" i="20"/>
  <c r="A24" i="20"/>
  <c r="D23" i="20"/>
  <c r="B23" i="20"/>
  <c r="A23" i="20"/>
  <c r="D22" i="20"/>
  <c r="B22" i="20"/>
  <c r="A22" i="20"/>
  <c r="D21" i="20"/>
  <c r="B21" i="20"/>
  <c r="A21" i="20"/>
  <c r="D20" i="20"/>
  <c r="B20" i="20"/>
  <c r="A20" i="20"/>
  <c r="D19" i="20"/>
  <c r="B19" i="20"/>
  <c r="A19" i="20"/>
  <c r="D18" i="20"/>
  <c r="B18" i="20"/>
  <c r="A18" i="20"/>
  <c r="D17" i="20"/>
  <c r="B17" i="20"/>
  <c r="A17" i="20"/>
  <c r="D16" i="20"/>
  <c r="B16" i="20"/>
  <c r="A16" i="20"/>
  <c r="A14" i="20"/>
  <c r="D12" i="20"/>
  <c r="E12" i="20" s="1"/>
  <c r="B12" i="20"/>
  <c r="A12" i="20"/>
  <c r="D11" i="20"/>
  <c r="E11" i="20" s="1"/>
  <c r="B11" i="20"/>
  <c r="A11" i="20"/>
  <c r="D10" i="20"/>
  <c r="B10" i="20"/>
  <c r="A10" i="20"/>
  <c r="D9" i="20"/>
  <c r="E9" i="20" s="1"/>
  <c r="B9" i="20"/>
  <c r="A9" i="20"/>
  <c r="D8" i="20"/>
  <c r="B8" i="20"/>
  <c r="A8" i="20"/>
  <c r="D7" i="20"/>
  <c r="B7" i="20"/>
  <c r="A7" i="20"/>
  <c r="D6" i="20"/>
  <c r="B6" i="20"/>
  <c r="A6" i="20"/>
  <c r="D5" i="20"/>
  <c r="B5" i="20"/>
  <c r="A5" i="20"/>
  <c r="D4" i="20"/>
  <c r="E4" i="20" s="1"/>
  <c r="B4" i="20"/>
  <c r="A4" i="20"/>
  <c r="E3" i="20"/>
  <c r="B3" i="20"/>
  <c r="A3" i="20"/>
  <c r="A1" i="20"/>
  <c r="F16" i="20"/>
  <c r="F7" i="20"/>
  <c r="F32" i="20"/>
  <c r="F48" i="20"/>
  <c r="F44" i="20"/>
  <c r="F49" i="20"/>
  <c r="F51" i="20"/>
  <c r="F47" i="20"/>
  <c r="F42" i="20"/>
  <c r="F45" i="20"/>
  <c r="F50" i="20"/>
  <c r="F46" i="20"/>
  <c r="E22" i="20" l="1"/>
  <c r="E5" i="20"/>
  <c r="E6" i="20"/>
  <c r="E8" i="20"/>
  <c r="E31" i="20"/>
  <c r="E32" i="20"/>
  <c r="E36" i="20"/>
  <c r="G34" i="20" s="1"/>
  <c r="G38" i="20"/>
  <c r="E16" i="20"/>
  <c r="E24" i="20"/>
  <c r="E7" i="20"/>
  <c r="E10" i="20"/>
  <c r="E18" i="20"/>
  <c r="E20" i="20"/>
  <c r="E17" i="20"/>
  <c r="E19" i="20"/>
  <c r="E21" i="20"/>
  <c r="E23" i="20"/>
  <c r="E25" i="20"/>
  <c r="E42" i="20"/>
  <c r="E44" i="20"/>
  <c r="E46" i="20"/>
  <c r="E48" i="20"/>
  <c r="E50" i="20"/>
  <c r="E45" i="20"/>
  <c r="E47" i="20"/>
  <c r="E49" i="20"/>
  <c r="E51" i="20"/>
  <c r="F35" i="20"/>
  <c r="F11" i="20"/>
  <c r="F5" i="20"/>
  <c r="F25" i="20"/>
  <c r="F24" i="20"/>
  <c r="F23" i="20"/>
  <c r="F22" i="20"/>
  <c r="F21" i="20"/>
  <c r="F20" i="20"/>
  <c r="F19" i="20"/>
  <c r="F18" i="20"/>
  <c r="F17" i="20"/>
  <c r="F12" i="20"/>
  <c r="F10" i="20"/>
  <c r="F9" i="20"/>
  <c r="F8" i="20"/>
  <c r="F6" i="20"/>
  <c r="F4" i="20"/>
  <c r="F3" i="20"/>
  <c r="F38" i="20"/>
  <c r="F37" i="20"/>
  <c r="F36" i="20"/>
  <c r="F34" i="20"/>
  <c r="F33" i="20"/>
  <c r="F31" i="20"/>
  <c r="F30" i="20"/>
  <c r="F29" i="20"/>
  <c r="F43" i="20"/>
  <c r="H42" i="20" l="1"/>
  <c r="N42" i="4" s="1"/>
  <c r="G21" i="20"/>
  <c r="G19" i="20"/>
  <c r="G25" i="20"/>
  <c r="H25" i="20" s="1"/>
  <c r="G35" i="20"/>
  <c r="G33" i="20"/>
  <c r="G24" i="20"/>
  <c r="G8" i="20"/>
  <c r="G49" i="20"/>
  <c r="G10" i="20"/>
  <c r="G23" i="20"/>
  <c r="G4" i="20"/>
  <c r="G20" i="20"/>
  <c r="G18" i="20"/>
  <c r="G6" i="20"/>
  <c r="G5" i="20"/>
  <c r="H5" i="20" s="1"/>
  <c r="G36" i="20"/>
  <c r="G37" i="20"/>
  <c r="G30" i="20"/>
  <c r="G32" i="20"/>
  <c r="G29" i="20"/>
  <c r="G31" i="20"/>
  <c r="G17" i="20"/>
  <c r="G16" i="20"/>
  <c r="G22" i="20"/>
  <c r="G9" i="20"/>
  <c r="G3" i="20"/>
  <c r="G7" i="20"/>
  <c r="H7" i="20" s="1"/>
  <c r="G12" i="20"/>
  <c r="G11" i="20"/>
  <c r="G43" i="20"/>
  <c r="G50" i="20"/>
  <c r="G42" i="20"/>
  <c r="G51" i="20"/>
  <c r="G45" i="20"/>
  <c r="G46" i="20"/>
  <c r="G48" i="20"/>
  <c r="G47" i="20"/>
  <c r="G44" i="20"/>
  <c r="H24" i="20" l="1"/>
  <c r="H23" i="20"/>
  <c r="H22" i="20"/>
  <c r="H21" i="20"/>
  <c r="H20" i="20"/>
  <c r="N20" i="4" s="1"/>
  <c r="H17" i="20"/>
  <c r="N17" i="4" s="1"/>
  <c r="I6" i="23" s="1"/>
  <c r="H16" i="20"/>
  <c r="N16" i="4" s="1"/>
  <c r="H19" i="20"/>
  <c r="N19" i="4" s="1"/>
  <c r="H18" i="20"/>
  <c r="N18" i="4" s="1"/>
  <c r="H10" i="20"/>
  <c r="H9" i="20"/>
  <c r="H8" i="20"/>
  <c r="N8" i="4" s="1"/>
  <c r="D10" i="23" s="1"/>
  <c r="H4" i="20"/>
  <c r="N4" i="4" s="1"/>
  <c r="H3" i="20"/>
  <c r="N3" i="4" s="1"/>
  <c r="H6" i="20"/>
  <c r="H12" i="20"/>
  <c r="N12" i="4" s="1"/>
  <c r="H11" i="20"/>
  <c r="H38" i="20"/>
  <c r="N38" i="4" s="1"/>
  <c r="H51" i="20"/>
  <c r="H47" i="20"/>
  <c r="H43" i="20"/>
  <c r="H35" i="20"/>
  <c r="H30" i="20"/>
  <c r="N30" i="4" s="1"/>
  <c r="H32" i="20"/>
  <c r="N32" i="4" s="1"/>
  <c r="H33" i="20"/>
  <c r="H49" i="20"/>
  <c r="N49" i="4" s="1"/>
  <c r="N24" i="4"/>
  <c r="H46" i="20"/>
  <c r="H50" i="20"/>
  <c r="N50" i="4" s="1"/>
  <c r="H48" i="20"/>
  <c r="N48" i="4" s="1"/>
  <c r="H44" i="20"/>
  <c r="H45" i="20"/>
  <c r="H31" i="20"/>
  <c r="N31" i="4" s="1"/>
  <c r="H37" i="20"/>
  <c r="H29" i="20"/>
  <c r="H36" i="20"/>
  <c r="N36" i="4" s="1"/>
  <c r="H34" i="20"/>
  <c r="N34" i="4" s="1"/>
  <c r="N10" i="4"/>
  <c r="D12" i="23" l="1"/>
  <c r="I5" i="23"/>
  <c r="I7" i="23"/>
  <c r="I9" i="23"/>
  <c r="I13" i="23"/>
  <c r="D5" i="23"/>
  <c r="D6" i="23"/>
  <c r="I13" i="22"/>
  <c r="I13" i="21"/>
  <c r="D14" i="22"/>
  <c r="D14" i="21"/>
  <c r="D8" i="22"/>
  <c r="D8" i="21"/>
  <c r="I12" i="22"/>
  <c r="I12" i="21"/>
  <c r="D6" i="22"/>
  <c r="D6" i="21"/>
  <c r="I11" i="22"/>
  <c r="I11" i="21"/>
  <c r="D7" i="22"/>
  <c r="D7" i="21"/>
  <c r="D12" i="22"/>
  <c r="D12" i="21"/>
  <c r="D10" i="22"/>
  <c r="D10" i="21"/>
  <c r="N9" i="4"/>
  <c r="N6" i="4"/>
  <c r="N7" i="4"/>
  <c r="N5" i="4"/>
  <c r="N11" i="4"/>
  <c r="N33" i="4"/>
  <c r="N35" i="4"/>
  <c r="N37" i="4"/>
  <c r="N29" i="4"/>
  <c r="N43" i="4"/>
  <c r="N51" i="4"/>
  <c r="N45" i="4"/>
  <c r="N44" i="4"/>
  <c r="N46" i="4"/>
  <c r="N47" i="4"/>
  <c r="N23" i="4"/>
  <c r="N22" i="4"/>
  <c r="N25" i="4"/>
  <c r="N21" i="4"/>
  <c r="D13" i="23" l="1"/>
  <c r="I10" i="23"/>
  <c r="I8" i="23"/>
  <c r="I11" i="23"/>
  <c r="I12" i="23"/>
  <c r="I14" i="23"/>
  <c r="D9" i="23"/>
  <c r="D8" i="23"/>
  <c r="D7" i="23"/>
  <c r="D11" i="23"/>
  <c r="I9" i="22"/>
  <c r="I9" i="21"/>
  <c r="D13" i="22"/>
  <c r="D13" i="21"/>
  <c r="I7" i="22"/>
  <c r="I7" i="21"/>
  <c r="I14" i="22"/>
  <c r="I14" i="21"/>
  <c r="D11" i="22"/>
  <c r="D11" i="21"/>
  <c r="I10" i="22"/>
  <c r="I10" i="21"/>
  <c r="I6" i="22"/>
  <c r="I6" i="21"/>
  <c r="I8" i="22"/>
  <c r="I8" i="21"/>
  <c r="D5" i="22"/>
  <c r="D5" i="21"/>
  <c r="D9" i="22"/>
  <c r="D9" i="21"/>
  <c r="K25" i="10"/>
  <c r="I25" i="10"/>
  <c r="H25" i="10"/>
  <c r="D25" i="10"/>
  <c r="B25" i="10"/>
  <c r="A25" i="10"/>
  <c r="K24" i="10"/>
  <c r="I24" i="10"/>
  <c r="H24" i="10"/>
  <c r="D24" i="10"/>
  <c r="B24" i="10"/>
  <c r="A24" i="10"/>
  <c r="K23" i="10"/>
  <c r="I23" i="10"/>
  <c r="H23" i="10"/>
  <c r="D23" i="10"/>
  <c r="B23" i="10"/>
  <c r="A23" i="10"/>
  <c r="K22" i="10"/>
  <c r="I22" i="10"/>
  <c r="H22" i="10"/>
  <c r="D22" i="10"/>
  <c r="B22" i="10"/>
  <c r="A22" i="10"/>
  <c r="K21" i="10"/>
  <c r="I21" i="10"/>
  <c r="H21" i="10"/>
  <c r="D21" i="10"/>
  <c r="B21" i="10"/>
  <c r="A21" i="10"/>
  <c r="K20" i="10"/>
  <c r="I20" i="10"/>
  <c r="H20" i="10"/>
  <c r="D20" i="10"/>
  <c r="B20" i="10"/>
  <c r="A20" i="10"/>
  <c r="K19" i="10"/>
  <c r="I19" i="10"/>
  <c r="H19" i="10"/>
  <c r="D19" i="10"/>
  <c r="B19" i="10"/>
  <c r="A19" i="10"/>
  <c r="K18" i="10"/>
  <c r="I18" i="10"/>
  <c r="H18" i="10"/>
  <c r="D18" i="10"/>
  <c r="B18" i="10"/>
  <c r="A18" i="10"/>
  <c r="K17" i="10"/>
  <c r="I17" i="10"/>
  <c r="H17" i="10"/>
  <c r="D17" i="10"/>
  <c r="B17" i="10"/>
  <c r="A17" i="10"/>
  <c r="K16" i="10"/>
  <c r="I16" i="10"/>
  <c r="H16" i="10"/>
  <c r="D16" i="10"/>
  <c r="B16" i="10"/>
  <c r="A16" i="10"/>
  <c r="H14" i="10"/>
  <c r="F30" i="16" s="1"/>
  <c r="A14" i="10"/>
  <c r="A30" i="16" s="1"/>
  <c r="K12" i="10"/>
  <c r="I12" i="10"/>
  <c r="H12" i="10"/>
  <c r="D12" i="10"/>
  <c r="B12" i="10"/>
  <c r="A12" i="10"/>
  <c r="K11" i="10"/>
  <c r="I11" i="10"/>
  <c r="H11" i="10"/>
  <c r="D11" i="10"/>
  <c r="B11" i="10"/>
  <c r="A11" i="10"/>
  <c r="K10" i="10"/>
  <c r="I10" i="10"/>
  <c r="H10" i="10"/>
  <c r="D10" i="10"/>
  <c r="B10" i="10"/>
  <c r="A10" i="10"/>
  <c r="K9" i="10"/>
  <c r="I9" i="10"/>
  <c r="H9" i="10"/>
  <c r="D9" i="10"/>
  <c r="B9" i="10"/>
  <c r="A9" i="10"/>
  <c r="K8" i="10"/>
  <c r="I8" i="10"/>
  <c r="H8" i="10"/>
  <c r="D8" i="10"/>
  <c r="B8" i="10"/>
  <c r="A8" i="10"/>
  <c r="K7" i="10"/>
  <c r="I7" i="10"/>
  <c r="H7" i="10"/>
  <c r="D7" i="10"/>
  <c r="B7" i="10"/>
  <c r="A7" i="10"/>
  <c r="K6" i="10"/>
  <c r="I6" i="10"/>
  <c r="H6" i="10"/>
  <c r="D6" i="10"/>
  <c r="B6" i="10"/>
  <c r="A6" i="10"/>
  <c r="K5" i="10"/>
  <c r="I5" i="10"/>
  <c r="H5" i="10"/>
  <c r="D5" i="10"/>
  <c r="B5" i="10"/>
  <c r="A5" i="10"/>
  <c r="K4" i="10"/>
  <c r="I4" i="10"/>
  <c r="H4" i="10"/>
  <c r="D4" i="10"/>
  <c r="B4" i="10"/>
  <c r="A4" i="10"/>
  <c r="K3" i="10"/>
  <c r="L3" i="10" s="1"/>
  <c r="I3" i="10"/>
  <c r="H3" i="10"/>
  <c r="D3" i="10"/>
  <c r="E3" i="10" s="1"/>
  <c r="B3" i="10"/>
  <c r="A3" i="10"/>
  <c r="H1" i="10"/>
  <c r="F21" i="16" s="1"/>
  <c r="A1" i="10"/>
  <c r="A21" i="16" s="1"/>
  <c r="K25" i="9"/>
  <c r="K24" i="9"/>
  <c r="K23" i="9"/>
  <c r="K22" i="9"/>
  <c r="K21" i="9"/>
  <c r="K20" i="9"/>
  <c r="K19" i="9"/>
  <c r="K18" i="9"/>
  <c r="K17" i="9"/>
  <c r="K16" i="9"/>
  <c r="K12" i="9"/>
  <c r="K11" i="9"/>
  <c r="K10" i="9"/>
  <c r="K9" i="9"/>
  <c r="K8" i="9"/>
  <c r="K7" i="9"/>
  <c r="K6" i="9"/>
  <c r="K5" i="9"/>
  <c r="K4" i="9"/>
  <c r="K3" i="9"/>
  <c r="D25" i="9"/>
  <c r="D24" i="9"/>
  <c r="D23" i="9"/>
  <c r="D22" i="9"/>
  <c r="D21" i="9"/>
  <c r="D20" i="9"/>
  <c r="D19" i="9"/>
  <c r="D18" i="9"/>
  <c r="D17" i="9"/>
  <c r="D16" i="9"/>
  <c r="D12" i="9"/>
  <c r="D11" i="9"/>
  <c r="D10" i="9"/>
  <c r="D9" i="9"/>
  <c r="D8" i="9"/>
  <c r="D7" i="9"/>
  <c r="D6" i="9"/>
  <c r="D5" i="9"/>
  <c r="D4" i="9"/>
  <c r="D3" i="9"/>
  <c r="K25" i="8"/>
  <c r="K24" i="8"/>
  <c r="K23" i="8"/>
  <c r="K22" i="8"/>
  <c r="K21" i="8"/>
  <c r="K20" i="8"/>
  <c r="K19" i="8"/>
  <c r="K18" i="8"/>
  <c r="K17" i="8"/>
  <c r="K16" i="8"/>
  <c r="D25" i="8"/>
  <c r="D24" i="8"/>
  <c r="D23" i="8"/>
  <c r="D22" i="8"/>
  <c r="D21" i="8"/>
  <c r="D20" i="8"/>
  <c r="D19" i="8"/>
  <c r="D18" i="8"/>
  <c r="D17" i="8"/>
  <c r="D16" i="8"/>
  <c r="E22" i="8" s="1"/>
  <c r="L17" i="8" l="1"/>
  <c r="H35" i="3"/>
  <c r="E16" i="10"/>
  <c r="L17" i="9"/>
  <c r="E3" i="9"/>
  <c r="E18" i="9"/>
  <c r="L3" i="9"/>
  <c r="L18" i="9"/>
  <c r="E4" i="10"/>
  <c r="H4" i="6" s="1"/>
  <c r="D45" i="23" s="1"/>
  <c r="L4" i="10"/>
  <c r="E5" i="8"/>
  <c r="E16" i="8"/>
  <c r="E20" i="8"/>
  <c r="L16" i="8"/>
  <c r="L16" i="9"/>
  <c r="E20" i="10"/>
  <c r="E24" i="10"/>
  <c r="E19" i="10"/>
  <c r="H32" i="6" s="1"/>
  <c r="E23" i="10"/>
  <c r="E5" i="10"/>
  <c r="E6" i="10"/>
  <c r="E7" i="10"/>
  <c r="E8" i="10"/>
  <c r="E9" i="10"/>
  <c r="L9" i="10"/>
  <c r="E10" i="10"/>
  <c r="H10" i="6" s="1"/>
  <c r="D51" i="23" s="1"/>
  <c r="L10" i="10"/>
  <c r="E11" i="10"/>
  <c r="L11" i="10"/>
  <c r="E12" i="10"/>
  <c r="L12" i="10"/>
  <c r="H25" i="6" s="1"/>
  <c r="I53" i="23" s="1"/>
  <c r="E18" i="10"/>
  <c r="E22" i="10"/>
  <c r="L5" i="10"/>
  <c r="L6" i="10"/>
  <c r="L7" i="10"/>
  <c r="L8" i="10"/>
  <c r="E17" i="10"/>
  <c r="H30" i="6" s="1"/>
  <c r="E21" i="10"/>
  <c r="E25" i="10"/>
  <c r="H38" i="6" s="1"/>
  <c r="E7" i="9"/>
  <c r="E4" i="9"/>
  <c r="E8" i="9"/>
  <c r="E12" i="9"/>
  <c r="E19" i="9"/>
  <c r="E23" i="9"/>
  <c r="L4" i="9"/>
  <c r="L8" i="9"/>
  <c r="L12" i="9"/>
  <c r="L19" i="9"/>
  <c r="L23" i="9"/>
  <c r="E5" i="9"/>
  <c r="E9" i="9"/>
  <c r="E16" i="9"/>
  <c r="E20" i="9"/>
  <c r="E24" i="9"/>
  <c r="L5" i="9"/>
  <c r="L9" i="9"/>
  <c r="L20" i="9"/>
  <c r="L24" i="9"/>
  <c r="E11" i="9"/>
  <c r="E6" i="9"/>
  <c r="E10" i="9"/>
  <c r="E17" i="9"/>
  <c r="E21" i="9"/>
  <c r="E25" i="9"/>
  <c r="L6" i="9"/>
  <c r="L10" i="9"/>
  <c r="L21" i="9"/>
  <c r="L25" i="9"/>
  <c r="E22" i="9"/>
  <c r="L7" i="9"/>
  <c r="L11" i="9"/>
  <c r="L22" i="9"/>
  <c r="E10" i="8"/>
  <c r="E25" i="8"/>
  <c r="E4" i="8"/>
  <c r="E8" i="8"/>
  <c r="E12" i="8"/>
  <c r="E19" i="8"/>
  <c r="E23" i="8"/>
  <c r="L19" i="8"/>
  <c r="L23" i="8"/>
  <c r="E9" i="8"/>
  <c r="E24" i="8"/>
  <c r="L20" i="8"/>
  <c r="L24" i="8"/>
  <c r="E6" i="8"/>
  <c r="H6" i="3" s="1"/>
  <c r="L21" i="8"/>
  <c r="L25" i="8"/>
  <c r="E17" i="8"/>
  <c r="E21" i="8"/>
  <c r="E3" i="8"/>
  <c r="E7" i="8"/>
  <c r="E11" i="8"/>
  <c r="E18" i="8"/>
  <c r="L18" i="8"/>
  <c r="L22" i="8"/>
  <c r="L17" i="10"/>
  <c r="L21" i="10"/>
  <c r="H47" i="6" s="1"/>
  <c r="L25" i="10"/>
  <c r="L24" i="10"/>
  <c r="L18" i="10"/>
  <c r="H44" i="6" s="1"/>
  <c r="L22" i="10"/>
  <c r="L16" i="10"/>
  <c r="L19" i="10"/>
  <c r="H45" i="6" s="1"/>
  <c r="L23" i="10"/>
  <c r="H49" i="6" s="1"/>
  <c r="L20" i="10"/>
  <c r="H3" i="6"/>
  <c r="D44" i="23" s="1"/>
  <c r="H16" i="6"/>
  <c r="I44" i="23" s="1"/>
  <c r="H18" i="6"/>
  <c r="I46" i="23" s="1"/>
  <c r="I25" i="9"/>
  <c r="H25" i="9"/>
  <c r="B25" i="9"/>
  <c r="A25" i="9"/>
  <c r="I24" i="9"/>
  <c r="H24" i="9"/>
  <c r="B24" i="9"/>
  <c r="A24" i="9"/>
  <c r="I23" i="9"/>
  <c r="H23" i="9"/>
  <c r="B23" i="9"/>
  <c r="A23" i="9"/>
  <c r="I22" i="9"/>
  <c r="H22" i="9"/>
  <c r="B22" i="9"/>
  <c r="A22" i="9"/>
  <c r="I21" i="9"/>
  <c r="H21" i="9"/>
  <c r="B21" i="9"/>
  <c r="A21" i="9"/>
  <c r="I20" i="9"/>
  <c r="H20" i="9"/>
  <c r="B20" i="9"/>
  <c r="A20" i="9"/>
  <c r="I19" i="9"/>
  <c r="H19" i="9"/>
  <c r="B19" i="9"/>
  <c r="A19" i="9"/>
  <c r="I18" i="9"/>
  <c r="H18" i="9"/>
  <c r="B18" i="9"/>
  <c r="A18" i="9"/>
  <c r="I17" i="9"/>
  <c r="H17" i="9"/>
  <c r="B17" i="9"/>
  <c r="A17" i="9"/>
  <c r="I16" i="9"/>
  <c r="H16" i="9"/>
  <c r="B16" i="9"/>
  <c r="A16" i="9"/>
  <c r="H14" i="9"/>
  <c r="F12" i="16" s="1"/>
  <c r="A14" i="9"/>
  <c r="A12" i="16" s="1"/>
  <c r="I12" i="9"/>
  <c r="H12" i="9"/>
  <c r="B12" i="9"/>
  <c r="A12" i="9"/>
  <c r="I11" i="9"/>
  <c r="H11" i="9"/>
  <c r="B11" i="9"/>
  <c r="A11" i="9"/>
  <c r="I10" i="9"/>
  <c r="H10" i="9"/>
  <c r="B10" i="9"/>
  <c r="A10" i="9"/>
  <c r="I9" i="9"/>
  <c r="H9" i="9"/>
  <c r="B9" i="9"/>
  <c r="A9" i="9"/>
  <c r="I8" i="9"/>
  <c r="H8" i="9"/>
  <c r="B8" i="9"/>
  <c r="A8" i="9"/>
  <c r="I7" i="9"/>
  <c r="H7" i="9"/>
  <c r="B7" i="9"/>
  <c r="A7" i="9"/>
  <c r="I6" i="9"/>
  <c r="H6" i="9"/>
  <c r="B6" i="9"/>
  <c r="A6" i="9"/>
  <c r="I5" i="9"/>
  <c r="H5" i="9"/>
  <c r="B5" i="9"/>
  <c r="A5" i="9"/>
  <c r="I4" i="9"/>
  <c r="H4" i="9"/>
  <c r="B4" i="9"/>
  <c r="A4" i="9"/>
  <c r="I3" i="9"/>
  <c r="H3" i="9"/>
  <c r="B3" i="9"/>
  <c r="A3" i="9"/>
  <c r="H1" i="9"/>
  <c r="F3" i="16" s="1"/>
  <c r="A1" i="9"/>
  <c r="A3" i="16" s="1"/>
  <c r="I25" i="8"/>
  <c r="H25" i="8"/>
  <c r="B25" i="8"/>
  <c r="A25" i="8"/>
  <c r="I24" i="8"/>
  <c r="H24" i="8"/>
  <c r="B24" i="8"/>
  <c r="A24" i="8"/>
  <c r="I23" i="8"/>
  <c r="H23" i="8"/>
  <c r="B23" i="8"/>
  <c r="A23" i="8"/>
  <c r="I22" i="8"/>
  <c r="H22" i="8"/>
  <c r="B22" i="8"/>
  <c r="A22" i="8"/>
  <c r="I21" i="8"/>
  <c r="H21" i="8"/>
  <c r="B21" i="8"/>
  <c r="A21" i="8"/>
  <c r="I20" i="8"/>
  <c r="H20" i="8"/>
  <c r="B20" i="8"/>
  <c r="A20" i="8"/>
  <c r="I19" i="8"/>
  <c r="H19" i="8"/>
  <c r="B19" i="8"/>
  <c r="A19" i="8"/>
  <c r="I18" i="8"/>
  <c r="H18" i="8"/>
  <c r="B18" i="8"/>
  <c r="A18" i="8"/>
  <c r="I17" i="8"/>
  <c r="H17" i="8"/>
  <c r="B17" i="8"/>
  <c r="A17" i="8"/>
  <c r="I16" i="8"/>
  <c r="H16" i="8"/>
  <c r="B16" i="8"/>
  <c r="A16" i="8"/>
  <c r="H14" i="8"/>
  <c r="F30" i="15" s="1"/>
  <c r="A14" i="8"/>
  <c r="A30" i="15" s="1"/>
  <c r="I12" i="8"/>
  <c r="H12" i="8"/>
  <c r="B12" i="8"/>
  <c r="A12" i="8"/>
  <c r="I11" i="8"/>
  <c r="H11" i="8"/>
  <c r="B11" i="8"/>
  <c r="A11" i="8"/>
  <c r="I10" i="8"/>
  <c r="H10" i="8"/>
  <c r="B10" i="8"/>
  <c r="A10" i="8"/>
  <c r="I9" i="8"/>
  <c r="H9" i="8"/>
  <c r="B9" i="8"/>
  <c r="A9" i="8"/>
  <c r="I8" i="8"/>
  <c r="H8" i="8"/>
  <c r="B8" i="8"/>
  <c r="A8" i="8"/>
  <c r="I7" i="8"/>
  <c r="H7" i="8"/>
  <c r="B7" i="8"/>
  <c r="A7" i="8"/>
  <c r="I6" i="8"/>
  <c r="H6" i="8"/>
  <c r="B6" i="8"/>
  <c r="A6" i="8"/>
  <c r="I5" i="8"/>
  <c r="H5" i="8"/>
  <c r="B5" i="8"/>
  <c r="A5" i="8"/>
  <c r="I4" i="8"/>
  <c r="H4" i="8"/>
  <c r="B4" i="8"/>
  <c r="A4" i="8"/>
  <c r="I3" i="8"/>
  <c r="H3" i="8"/>
  <c r="B3" i="8"/>
  <c r="A3" i="8"/>
  <c r="H1" i="8"/>
  <c r="F21" i="15" s="1"/>
  <c r="A1" i="8"/>
  <c r="A21" i="15" s="1"/>
  <c r="H8" i="6" l="1"/>
  <c r="D49" i="23" s="1"/>
  <c r="H50" i="6"/>
  <c r="I52" i="22" s="1"/>
  <c r="H51" i="6"/>
  <c r="I53" i="22" s="1"/>
  <c r="H22" i="6"/>
  <c r="I50" i="23" s="1"/>
  <c r="H20" i="6"/>
  <c r="I48" i="23" s="1"/>
  <c r="H11" i="6"/>
  <c r="D52" i="23" s="1"/>
  <c r="H46" i="6"/>
  <c r="I22" i="21" s="1"/>
  <c r="H48" i="6"/>
  <c r="I50" i="22" s="1"/>
  <c r="H42" i="6"/>
  <c r="H35" i="6"/>
  <c r="D50" i="22" s="1"/>
  <c r="H23" i="6"/>
  <c r="I51" i="23" s="1"/>
  <c r="H12" i="6"/>
  <c r="D53" i="23" s="1"/>
  <c r="H7" i="6"/>
  <c r="D48" i="23" s="1"/>
  <c r="E24" i="5"/>
  <c r="H8" i="3"/>
  <c r="I18" i="21"/>
  <c r="I44" i="22"/>
  <c r="D53" i="22"/>
  <c r="D27" i="21"/>
  <c r="I23" i="21"/>
  <c r="I49" i="22"/>
  <c r="I20" i="21"/>
  <c r="I46" i="22"/>
  <c r="I25" i="21"/>
  <c r="I51" i="22"/>
  <c r="I21" i="21"/>
  <c r="I47" i="22"/>
  <c r="D45" i="22"/>
  <c r="D19" i="21"/>
  <c r="D47" i="22"/>
  <c r="D21" i="21"/>
  <c r="D21" i="23"/>
  <c r="D34" i="21"/>
  <c r="H24" i="6"/>
  <c r="I52" i="23" s="1"/>
  <c r="H6" i="6"/>
  <c r="D47" i="23" s="1"/>
  <c r="H5" i="6"/>
  <c r="D46" i="23" s="1"/>
  <c r="H9" i="6"/>
  <c r="D50" i="23" s="1"/>
  <c r="H34" i="6"/>
  <c r="H36" i="6"/>
  <c r="H37" i="6"/>
  <c r="H21" i="6"/>
  <c r="I49" i="23" s="1"/>
  <c r="H19" i="6"/>
  <c r="I47" i="23" s="1"/>
  <c r="H33" i="6"/>
  <c r="H43" i="6"/>
  <c r="H29" i="6"/>
  <c r="H31" i="6"/>
  <c r="H17" i="6"/>
  <c r="I45" i="23" s="1"/>
  <c r="E3" i="5"/>
  <c r="E5" i="5"/>
  <c r="E7" i="5"/>
  <c r="E9" i="5"/>
  <c r="E11" i="5"/>
  <c r="E29" i="5"/>
  <c r="D31" i="22" s="1"/>
  <c r="E31" i="5"/>
  <c r="D33" i="22" s="1"/>
  <c r="E33" i="5"/>
  <c r="D35" i="22" s="1"/>
  <c r="E35" i="5"/>
  <c r="D37" i="22" s="1"/>
  <c r="E37" i="5"/>
  <c r="D39" i="22" s="1"/>
  <c r="E16" i="5"/>
  <c r="E18" i="5"/>
  <c r="E20" i="5"/>
  <c r="E22" i="5"/>
  <c r="E42" i="5"/>
  <c r="I31" i="22" s="1"/>
  <c r="E44" i="5"/>
  <c r="I33" i="22" s="1"/>
  <c r="E46" i="5"/>
  <c r="I35" i="22" s="1"/>
  <c r="E48" i="5"/>
  <c r="I37" i="22" s="1"/>
  <c r="E50" i="5"/>
  <c r="I39" i="22" s="1"/>
  <c r="E4" i="5"/>
  <c r="E6" i="5"/>
  <c r="E8" i="5"/>
  <c r="E10" i="5"/>
  <c r="E12" i="5"/>
  <c r="E30" i="5"/>
  <c r="D32" i="22" s="1"/>
  <c r="E32" i="5"/>
  <c r="D34" i="22" s="1"/>
  <c r="E34" i="5"/>
  <c r="D36" i="22" s="1"/>
  <c r="E36" i="5"/>
  <c r="D38" i="22" s="1"/>
  <c r="E38" i="5"/>
  <c r="D40" i="22" s="1"/>
  <c r="E17" i="5"/>
  <c r="E19" i="5"/>
  <c r="E21" i="5"/>
  <c r="E23" i="5"/>
  <c r="E25" i="5"/>
  <c r="E43" i="5"/>
  <c r="I32" i="22" s="1"/>
  <c r="E45" i="5"/>
  <c r="I34" i="22" s="1"/>
  <c r="E47" i="5"/>
  <c r="I36" i="22" s="1"/>
  <c r="E49" i="5"/>
  <c r="I38" i="22" s="1"/>
  <c r="E51" i="5"/>
  <c r="I40" i="22" s="1"/>
  <c r="H3" i="3"/>
  <c r="H7" i="3"/>
  <c r="H11" i="3"/>
  <c r="H24" i="3"/>
  <c r="H20" i="3"/>
  <c r="H29" i="3"/>
  <c r="D18" i="22" s="1"/>
  <c r="D24" i="22"/>
  <c r="H31" i="3"/>
  <c r="D20" i="22" s="1"/>
  <c r="H50" i="3"/>
  <c r="I26" i="22" s="1"/>
  <c r="H4" i="3"/>
  <c r="H12" i="3"/>
  <c r="H23" i="3"/>
  <c r="H19" i="3"/>
  <c r="H38" i="3"/>
  <c r="D27" i="22" s="1"/>
  <c r="H34" i="3"/>
  <c r="D23" i="22" s="1"/>
  <c r="H30" i="3"/>
  <c r="D19" i="22" s="1"/>
  <c r="H49" i="3"/>
  <c r="I25" i="22" s="1"/>
  <c r="H45" i="3"/>
  <c r="I21" i="22" s="1"/>
  <c r="H5" i="3"/>
  <c r="H9" i="3"/>
  <c r="H16" i="3"/>
  <c r="H22" i="3"/>
  <c r="H18" i="3"/>
  <c r="H37" i="3"/>
  <c r="D26" i="22" s="1"/>
  <c r="H42" i="3"/>
  <c r="I18" i="22" s="1"/>
  <c r="H48" i="3"/>
  <c r="I24" i="22" s="1"/>
  <c r="H44" i="3"/>
  <c r="I20" i="22" s="1"/>
  <c r="H10" i="3"/>
  <c r="H25" i="3"/>
  <c r="H21" i="3"/>
  <c r="H17" i="3"/>
  <c r="H36" i="3"/>
  <c r="D25" i="22" s="1"/>
  <c r="H32" i="3"/>
  <c r="D21" i="22" s="1"/>
  <c r="H51" i="3"/>
  <c r="I27" i="22" s="1"/>
  <c r="H47" i="3"/>
  <c r="I23" i="22" s="1"/>
  <c r="H43" i="3"/>
  <c r="I19" i="22" s="1"/>
  <c r="I26" i="21" l="1"/>
  <c r="I27" i="21"/>
  <c r="D24" i="21"/>
  <c r="I24" i="21"/>
  <c r="I48" i="22"/>
  <c r="D46" i="22"/>
  <c r="D20" i="21"/>
  <c r="D49" i="22"/>
  <c r="D23" i="21"/>
  <c r="D44" i="22"/>
  <c r="D18" i="21"/>
  <c r="D48" i="22"/>
  <c r="D22" i="21"/>
  <c r="I19" i="21"/>
  <c r="I45" i="22"/>
  <c r="D52" i="22"/>
  <c r="D26" i="21"/>
  <c r="D51" i="22"/>
  <c r="D25" i="21"/>
  <c r="I32" i="23"/>
  <c r="I45" i="21"/>
  <c r="I38" i="23"/>
  <c r="I51" i="21"/>
  <c r="I37" i="23"/>
  <c r="I50" i="21"/>
  <c r="D33" i="23"/>
  <c r="D46" i="21"/>
  <c r="I36" i="23"/>
  <c r="I49" i="21"/>
  <c r="D40" i="23"/>
  <c r="D53" i="21"/>
  <c r="D32" i="23"/>
  <c r="D45" i="21"/>
  <c r="I35" i="23"/>
  <c r="I48" i="21"/>
  <c r="D39" i="23"/>
  <c r="D52" i="21"/>
  <c r="D31" i="23"/>
  <c r="D44" i="21"/>
  <c r="D34" i="23"/>
  <c r="D47" i="21"/>
  <c r="I34" i="23"/>
  <c r="I47" i="21"/>
  <c r="D38" i="23"/>
  <c r="D51" i="21"/>
  <c r="I33" i="23"/>
  <c r="I46" i="21"/>
  <c r="D37" i="23"/>
  <c r="D50" i="21"/>
  <c r="I40" i="23"/>
  <c r="I53" i="21"/>
  <c r="D36" i="23"/>
  <c r="D49" i="21"/>
  <c r="I39" i="23"/>
  <c r="I52" i="21"/>
  <c r="I31" i="23"/>
  <c r="I44" i="21"/>
  <c r="D35" i="23"/>
  <c r="D48" i="21"/>
  <c r="I27" i="23"/>
  <c r="I40" i="21"/>
  <c r="I21" i="23"/>
  <c r="I34" i="21"/>
  <c r="D19" i="23"/>
  <c r="D32" i="21"/>
  <c r="D22" i="23"/>
  <c r="D35" i="21"/>
  <c r="D25" i="23"/>
  <c r="D38" i="21"/>
  <c r="D24" i="23"/>
  <c r="D37" i="21"/>
  <c r="I25" i="23"/>
  <c r="I38" i="21"/>
  <c r="I22" i="23"/>
  <c r="I35" i="21"/>
  <c r="D18" i="23"/>
  <c r="D31" i="21"/>
  <c r="I18" i="23"/>
  <c r="I31" i="21"/>
  <c r="I19" i="23"/>
  <c r="I32" i="21"/>
  <c r="I20" i="23"/>
  <c r="I33" i="21"/>
  <c r="D20" i="23"/>
  <c r="D33" i="21"/>
  <c r="D27" i="23"/>
  <c r="D40" i="21"/>
  <c r="I26" i="23"/>
  <c r="I39" i="21"/>
  <c r="I23" i="23"/>
  <c r="I36" i="21"/>
  <c r="I24" i="23"/>
  <c r="I37" i="21"/>
  <c r="D23" i="23"/>
  <c r="D36" i="21"/>
  <c r="D26" i="23"/>
  <c r="D39" i="21"/>
  <c r="H46" i="3"/>
  <c r="I22" i="22" s="1"/>
  <c r="H33" i="3"/>
  <c r="D22" i="22" s="1"/>
  <c r="M12" i="13"/>
  <c r="M11" i="13"/>
  <c r="M10" i="13"/>
  <c r="M9" i="13"/>
  <c r="K12" i="13"/>
  <c r="K11" i="13"/>
  <c r="K10" i="13"/>
  <c r="K9" i="13"/>
  <c r="K8" i="13"/>
  <c r="K7" i="13"/>
  <c r="K6" i="13"/>
  <c r="K5" i="13"/>
  <c r="N4" i="13"/>
  <c r="M4" i="13"/>
  <c r="K4" i="13"/>
  <c r="N6" i="13" l="1"/>
  <c r="N7" i="13"/>
  <c r="N8" i="13"/>
  <c r="N9" i="13"/>
  <c r="N10" i="13"/>
  <c r="N11" i="13"/>
  <c r="N12" i="13"/>
  <c r="N5" i="13"/>
  <c r="M8" i="13"/>
  <c r="M6" i="13"/>
  <c r="M7" i="13"/>
  <c r="M5" i="13"/>
  <c r="A16" i="11"/>
  <c r="A17" i="11"/>
  <c r="A18" i="11"/>
  <c r="A19" i="11"/>
  <c r="A15" i="11"/>
  <c r="A13" i="11"/>
  <c r="A10" i="11"/>
  <c r="A11" i="11"/>
  <c r="A12" i="11"/>
  <c r="D8" i="11"/>
  <c r="H8" i="11"/>
  <c r="J8" i="11"/>
  <c r="N8" i="11"/>
  <c r="P8" i="11"/>
  <c r="B8" i="11"/>
  <c r="A9" i="11"/>
  <c r="I33" i="20" l="1"/>
  <c r="B11" i="11" s="1"/>
  <c r="I38" i="20"/>
  <c r="C13" i="11" s="1"/>
  <c r="I29" i="20"/>
  <c r="B9" i="11" s="1"/>
  <c r="I47" i="20"/>
  <c r="K11" i="11" s="1"/>
  <c r="I9" i="20"/>
  <c r="B18" i="11" s="1"/>
  <c r="I34" i="20"/>
  <c r="C11" i="11" s="1"/>
  <c r="I44" i="20"/>
  <c r="J10" i="11" s="1"/>
  <c r="I11" i="20"/>
  <c r="B19" i="11" s="1"/>
  <c r="I45" i="20"/>
  <c r="K10" i="11" s="1"/>
  <c r="I12" i="20"/>
  <c r="C19" i="11" s="1"/>
  <c r="I7" i="20"/>
  <c r="B17" i="11" s="1"/>
  <c r="I37" i="20"/>
  <c r="B13" i="11" s="1"/>
  <c r="I35" i="20"/>
  <c r="B12" i="11" s="1"/>
  <c r="I3" i="20"/>
  <c r="B15" i="11" s="1"/>
  <c r="I43" i="20"/>
  <c r="K9" i="11" s="1"/>
  <c r="I46" i="20"/>
  <c r="J11" i="11" s="1"/>
  <c r="I42" i="20"/>
  <c r="J9" i="11" s="1"/>
  <c r="I51" i="20"/>
  <c r="K13" i="11" s="1"/>
  <c r="I4" i="20"/>
  <c r="C15" i="11" s="1"/>
  <c r="I10" i="20"/>
  <c r="C18" i="11" s="1"/>
  <c r="I50" i="20"/>
  <c r="J13" i="11" s="1"/>
  <c r="I48" i="20"/>
  <c r="J12" i="11" s="1"/>
  <c r="I31" i="20"/>
  <c r="B10" i="11" s="1"/>
  <c r="I30" i="20"/>
  <c r="C9" i="11" s="1"/>
  <c r="I17" i="20"/>
  <c r="K15" i="11" s="1"/>
  <c r="I24" i="20"/>
  <c r="J19" i="11" s="1"/>
  <c r="I6" i="20"/>
  <c r="C16" i="11" s="1"/>
  <c r="I49" i="20"/>
  <c r="K12" i="11" s="1"/>
  <c r="I36" i="20"/>
  <c r="C12" i="11" s="1"/>
  <c r="I32" i="20"/>
  <c r="C10" i="11" s="1"/>
  <c r="I18" i="20"/>
  <c r="J16" i="11" s="1"/>
  <c r="I20" i="20"/>
  <c r="J17" i="11" s="1"/>
  <c r="I8" i="20"/>
  <c r="C17" i="11" s="1"/>
  <c r="I5" i="20"/>
  <c r="B16" i="11" s="1"/>
  <c r="I19" i="20"/>
  <c r="K16" i="11" s="1"/>
  <c r="I16" i="20"/>
  <c r="J15" i="11" s="1"/>
  <c r="I22" i="20"/>
  <c r="J18" i="11" s="1"/>
  <c r="I21" i="20"/>
  <c r="K17" i="11" s="1"/>
  <c r="I23" i="20"/>
  <c r="K18" i="11" s="1"/>
  <c r="I25" i="20"/>
  <c r="K19" i="11" s="1"/>
  <c r="M3" i="10"/>
  <c r="P15" i="11" s="1"/>
  <c r="F6" i="10"/>
  <c r="I16" i="11" s="1"/>
  <c r="F9" i="10"/>
  <c r="H18" i="11" s="1"/>
  <c r="M11" i="10"/>
  <c r="P19" i="11" s="1"/>
  <c r="F17" i="10"/>
  <c r="I9" i="11" s="1"/>
  <c r="F19" i="10"/>
  <c r="I10" i="11" s="1"/>
  <c r="F21" i="10"/>
  <c r="I11" i="11" s="1"/>
  <c r="F23" i="10"/>
  <c r="I12" i="11" s="1"/>
  <c r="F25" i="10"/>
  <c r="I13" i="11" s="1"/>
  <c r="F4" i="10"/>
  <c r="I15" i="11" s="1"/>
  <c r="F7" i="10"/>
  <c r="H17" i="11" s="1"/>
  <c r="M9" i="10"/>
  <c r="P18" i="11" s="1"/>
  <c r="F12" i="10"/>
  <c r="I19" i="11" s="1"/>
  <c r="M17" i="10"/>
  <c r="Q9" i="11" s="1"/>
  <c r="M19" i="10"/>
  <c r="Q10" i="11" s="1"/>
  <c r="M21" i="10"/>
  <c r="Q11" i="11" s="1"/>
  <c r="M23" i="10"/>
  <c r="Q12" i="11" s="1"/>
  <c r="M25" i="10"/>
  <c r="Q13" i="11" s="1"/>
  <c r="M6" i="10"/>
  <c r="Q16" i="11" s="1"/>
  <c r="M10" i="10"/>
  <c r="Q18" i="11" s="1"/>
  <c r="F5" i="10"/>
  <c r="H16" i="11" s="1"/>
  <c r="M7" i="10"/>
  <c r="P17" i="11" s="1"/>
  <c r="F10" i="10"/>
  <c r="I18" i="11" s="1"/>
  <c r="F16" i="10"/>
  <c r="H9" i="11" s="1"/>
  <c r="F18" i="10"/>
  <c r="H10" i="11" s="1"/>
  <c r="F20" i="10"/>
  <c r="H11" i="11" s="1"/>
  <c r="F22" i="10"/>
  <c r="H12" i="11" s="1"/>
  <c r="F24" i="10"/>
  <c r="H13" i="11" s="1"/>
  <c r="F3" i="10"/>
  <c r="H15" i="11" s="1"/>
  <c r="M5" i="10"/>
  <c r="P16" i="11" s="1"/>
  <c r="F8" i="10"/>
  <c r="I17" i="11" s="1"/>
  <c r="F11" i="10"/>
  <c r="H19" i="11" s="1"/>
  <c r="M16" i="10"/>
  <c r="P9" i="11" s="1"/>
  <c r="M18" i="10"/>
  <c r="P10" i="11" s="1"/>
  <c r="M20" i="10"/>
  <c r="P11" i="11" s="1"/>
  <c r="M22" i="10"/>
  <c r="P12" i="11" s="1"/>
  <c r="M24" i="10"/>
  <c r="P13" i="11" s="1"/>
  <c r="M4" i="10"/>
  <c r="Q15" i="11" s="1"/>
  <c r="M8" i="10"/>
  <c r="Q17" i="11" s="1"/>
  <c r="M12" i="10"/>
  <c r="Q19" i="11" s="1"/>
  <c r="F4" i="8"/>
  <c r="F9" i="8"/>
  <c r="M17" i="8"/>
  <c r="M9" i="11" s="1"/>
  <c r="F24" i="8"/>
  <c r="M7" i="8"/>
  <c r="L17" i="11" s="1"/>
  <c r="M11" i="8"/>
  <c r="L19" i="11" s="1"/>
  <c r="M24" i="8"/>
  <c r="L13" i="11" s="1"/>
  <c r="M5" i="8"/>
  <c r="L16" i="11" s="1"/>
  <c r="M12" i="8"/>
  <c r="M19" i="11" s="1"/>
  <c r="M10" i="8"/>
  <c r="M18" i="11" s="1"/>
  <c r="F6" i="8"/>
  <c r="F10" i="8"/>
  <c r="F5" i="8"/>
  <c r="F19" i="8"/>
  <c r="F21" i="8"/>
  <c r="F23" i="8"/>
  <c r="M21" i="8"/>
  <c r="M11" i="11" s="1"/>
  <c r="M18" i="8"/>
  <c r="L10" i="11" s="1"/>
  <c r="M19" i="8"/>
  <c r="M10" i="11" s="1"/>
  <c r="F3" i="9"/>
  <c r="F15" i="11" s="1"/>
  <c r="F5" i="9"/>
  <c r="F16" i="11" s="1"/>
  <c r="F7" i="9"/>
  <c r="F17" i="11" s="1"/>
  <c r="F9" i="9"/>
  <c r="F18" i="11" s="1"/>
  <c r="F11" i="9"/>
  <c r="F19" i="11" s="1"/>
  <c r="F16" i="9"/>
  <c r="F9" i="11" s="1"/>
  <c r="F18" i="9"/>
  <c r="F10" i="11" s="1"/>
  <c r="F20" i="9"/>
  <c r="F11" i="11" s="1"/>
  <c r="F22" i="9"/>
  <c r="F12" i="11" s="1"/>
  <c r="F24" i="9"/>
  <c r="F13" i="11" s="1"/>
  <c r="M3" i="9"/>
  <c r="N15" i="11" s="1"/>
  <c r="M5" i="9"/>
  <c r="N16" i="11" s="1"/>
  <c r="M7" i="9"/>
  <c r="N17" i="11" s="1"/>
  <c r="M9" i="9"/>
  <c r="N18" i="11" s="1"/>
  <c r="M11" i="9"/>
  <c r="N19" i="11" s="1"/>
  <c r="M16" i="9"/>
  <c r="N9" i="11" s="1"/>
  <c r="M18" i="9"/>
  <c r="N10" i="11" s="1"/>
  <c r="M20" i="9"/>
  <c r="N11" i="11" s="1"/>
  <c r="M22" i="9"/>
  <c r="N12" i="11" s="1"/>
  <c r="M24" i="9"/>
  <c r="N13" i="11" s="1"/>
  <c r="F4" i="9"/>
  <c r="G15" i="11" s="1"/>
  <c r="F6" i="9"/>
  <c r="G16" i="11" s="1"/>
  <c r="F8" i="9"/>
  <c r="G17" i="11" s="1"/>
  <c r="F10" i="9"/>
  <c r="G18" i="11" s="1"/>
  <c r="F12" i="9"/>
  <c r="G19" i="11" s="1"/>
  <c r="F17" i="9"/>
  <c r="G9" i="11" s="1"/>
  <c r="F19" i="9"/>
  <c r="G10" i="11" s="1"/>
  <c r="F21" i="9"/>
  <c r="G11" i="11" s="1"/>
  <c r="F23" i="9"/>
  <c r="G12" i="11" s="1"/>
  <c r="F25" i="9"/>
  <c r="G13" i="11" s="1"/>
  <c r="M4" i="9"/>
  <c r="O15" i="11" s="1"/>
  <c r="M6" i="9"/>
  <c r="O16" i="11" s="1"/>
  <c r="M8" i="9"/>
  <c r="O17" i="11" s="1"/>
  <c r="M10" i="9"/>
  <c r="O18" i="11" s="1"/>
  <c r="M12" i="9"/>
  <c r="O19" i="11" s="1"/>
  <c r="M17" i="9"/>
  <c r="O9" i="11" s="1"/>
  <c r="M19" i="9"/>
  <c r="O10" i="11" s="1"/>
  <c r="M21" i="9"/>
  <c r="O11" i="11" s="1"/>
  <c r="M23" i="9"/>
  <c r="O12" i="11" s="1"/>
  <c r="M25" i="9"/>
  <c r="O13" i="11" s="1"/>
  <c r="F7" i="8"/>
  <c r="F11" i="8"/>
  <c r="M22" i="8"/>
  <c r="L12" i="11" s="1"/>
  <c r="M4" i="8"/>
  <c r="M15" i="11" s="1"/>
  <c r="M9" i="8"/>
  <c r="L18" i="11" s="1"/>
  <c r="F22" i="8"/>
  <c r="F17" i="8"/>
  <c r="M6" i="8"/>
  <c r="M16" i="11" s="1"/>
  <c r="M8" i="8"/>
  <c r="M17" i="11" s="1"/>
  <c r="M3" i="8"/>
  <c r="L15" i="11" s="1"/>
  <c r="F8" i="8"/>
  <c r="F12" i="8"/>
  <c r="F3" i="8"/>
  <c r="F18" i="8"/>
  <c r="F16" i="8"/>
  <c r="F25" i="8"/>
  <c r="M25" i="8"/>
  <c r="M13" i="11" s="1"/>
  <c r="M16" i="8"/>
  <c r="L9" i="11" s="1"/>
  <c r="M23" i="8"/>
  <c r="M12" i="11" s="1"/>
  <c r="M20" i="8"/>
  <c r="L11" i="11" s="1"/>
  <c r="F20" i="8"/>
  <c r="F5" i="12" l="1"/>
  <c r="B11" i="12"/>
  <c r="B12" i="12"/>
  <c r="B7" i="12"/>
  <c r="B5" i="12"/>
  <c r="B13" i="12"/>
  <c r="F4" i="12"/>
  <c r="I6" i="12"/>
  <c r="E13" i="12"/>
  <c r="E7" i="12"/>
  <c r="F9" i="12"/>
  <c r="G13" i="12"/>
  <c r="G4" i="12"/>
  <c r="I10" i="12"/>
  <c r="G3" i="12"/>
  <c r="G9" i="12"/>
  <c r="I7" i="12"/>
  <c r="I3" i="12"/>
  <c r="F12" i="12"/>
  <c r="F7" i="12"/>
  <c r="F3" i="12"/>
  <c r="I4" i="12"/>
  <c r="I11" i="12"/>
  <c r="G12" i="12"/>
  <c r="G10" i="12"/>
  <c r="H11" i="12"/>
  <c r="G5" i="12"/>
  <c r="H7" i="12"/>
  <c r="H3" i="12"/>
  <c r="H10" i="12"/>
  <c r="G7" i="12"/>
  <c r="I5" i="12"/>
  <c r="E6" i="12"/>
  <c r="F10" i="12"/>
  <c r="G6" i="12"/>
  <c r="H6" i="12"/>
  <c r="H13" i="12"/>
  <c r="H9" i="12"/>
  <c r="F13" i="12"/>
  <c r="F6" i="12"/>
  <c r="H5" i="12"/>
  <c r="H12" i="12"/>
  <c r="G11" i="12"/>
  <c r="I9" i="12"/>
  <c r="H4" i="12"/>
  <c r="I12" i="12"/>
  <c r="I13" i="12"/>
  <c r="F11" i="12"/>
  <c r="E12" i="12"/>
  <c r="E11" i="12"/>
  <c r="E5" i="12"/>
  <c r="E9" i="12"/>
  <c r="E4" i="12"/>
  <c r="E10" i="12"/>
  <c r="B10" i="12"/>
  <c r="E3" i="12"/>
  <c r="D6" i="12"/>
  <c r="D13" i="12"/>
  <c r="D5" i="12"/>
  <c r="D12" i="12"/>
  <c r="D4" i="12"/>
  <c r="D11" i="12"/>
  <c r="B9" i="12"/>
  <c r="D7" i="12"/>
  <c r="D3" i="12"/>
  <c r="D10" i="12"/>
  <c r="D9" i="12"/>
  <c r="B4" i="12"/>
  <c r="B6" i="12"/>
  <c r="B3" i="12"/>
  <c r="E19" i="11"/>
  <c r="E16" i="11"/>
  <c r="D15" i="11"/>
  <c r="D17" i="11"/>
  <c r="E18" i="11"/>
  <c r="D18" i="11"/>
  <c r="E17" i="11"/>
  <c r="D19" i="11"/>
  <c r="D16" i="11"/>
  <c r="E15" i="11"/>
  <c r="D9" i="11"/>
  <c r="D10" i="11"/>
  <c r="E12" i="11"/>
  <c r="E13" i="11"/>
  <c r="E11" i="11"/>
  <c r="E10" i="11"/>
  <c r="D12" i="11"/>
  <c r="E9" i="11"/>
  <c r="D11" i="11"/>
  <c r="D13" i="11"/>
  <c r="C6" i="12" l="1"/>
  <c r="C10" i="12"/>
  <c r="C5" i="12"/>
  <c r="C7" i="12"/>
  <c r="C4" i="12"/>
  <c r="C13" i="12"/>
  <c r="C11" i="12"/>
  <c r="C3" i="12"/>
  <c r="C9" i="12"/>
  <c r="C12" i="12"/>
  <c r="B14" i="11" l="1"/>
  <c r="D14" i="11"/>
  <c r="F14" i="11"/>
  <c r="H14" i="11"/>
  <c r="P14" i="11"/>
  <c r="L14" i="11"/>
  <c r="J14" i="11"/>
  <c r="N14" i="11"/>
  <c r="B22" i="22" l="1"/>
  <c r="C20" i="8"/>
  <c r="B38" i="15" s="1"/>
  <c r="B33" i="22"/>
  <c r="C18" i="9"/>
  <c r="B15" i="16" s="1"/>
  <c r="B50" i="23"/>
  <c r="C9" i="10"/>
  <c r="B24" i="16" s="1"/>
  <c r="G5" i="21"/>
  <c r="G5" i="22"/>
  <c r="C42" i="20"/>
  <c r="G13" i="23"/>
  <c r="C24" i="20"/>
  <c r="B6" i="21"/>
  <c r="B6" i="22"/>
  <c r="C30" i="20"/>
  <c r="B51" i="22"/>
  <c r="B25" i="21"/>
  <c r="C23" i="10"/>
  <c r="B36" i="21"/>
  <c r="B23" i="23"/>
  <c r="C8" i="8"/>
  <c r="B28" i="15" s="1"/>
  <c r="B34" i="23"/>
  <c r="B47" i="21"/>
  <c r="C6" i="9"/>
  <c r="G6" i="21"/>
  <c r="G6" i="22"/>
  <c r="C43" i="20"/>
  <c r="G14" i="21"/>
  <c r="G14" i="22"/>
  <c r="C51" i="20"/>
  <c r="G51" i="22"/>
  <c r="G25" i="21"/>
  <c r="J23" i="10"/>
  <c r="G23" i="22"/>
  <c r="J21" i="8"/>
  <c r="G36" i="15" s="1"/>
  <c r="G34" i="22"/>
  <c r="J19" i="9"/>
  <c r="G6" i="23"/>
  <c r="C17" i="20"/>
  <c r="G14" i="23"/>
  <c r="C25" i="20"/>
  <c r="G51" i="23"/>
  <c r="J10" i="10"/>
  <c r="G23" i="16" s="1"/>
  <c r="G36" i="21"/>
  <c r="G23" i="23"/>
  <c r="J8" i="8"/>
  <c r="G25" i="15" s="1"/>
  <c r="G47" i="21"/>
  <c r="G34" i="23"/>
  <c r="J6" i="9"/>
  <c r="B13" i="21"/>
  <c r="B13" i="22"/>
  <c r="C37" i="20"/>
  <c r="B13" i="23"/>
  <c r="C11" i="20"/>
  <c r="G13" i="21"/>
  <c r="G13" i="22"/>
  <c r="C50" i="20"/>
  <c r="G35" i="21"/>
  <c r="G22" i="23"/>
  <c r="J7" i="8"/>
  <c r="G24" i="15" s="1"/>
  <c r="G46" i="21"/>
  <c r="G33" i="23"/>
  <c r="J5" i="9"/>
  <c r="B6" i="23"/>
  <c r="C4" i="20"/>
  <c r="B7" i="22"/>
  <c r="B7" i="21"/>
  <c r="C31" i="20"/>
  <c r="B26" i="21"/>
  <c r="B52" i="22"/>
  <c r="C24" i="10"/>
  <c r="B32" i="16" s="1"/>
  <c r="B37" i="21"/>
  <c r="B24" i="23"/>
  <c r="C9" i="8"/>
  <c r="G24" i="22"/>
  <c r="J22" i="8"/>
  <c r="G33" i="15" s="1"/>
  <c r="G35" i="22"/>
  <c r="J20" i="9"/>
  <c r="G15" i="16" s="1"/>
  <c r="G52" i="23"/>
  <c r="J11" i="10"/>
  <c r="G26" i="16" s="1"/>
  <c r="G48" i="21"/>
  <c r="G35" i="23"/>
  <c r="J7" i="9"/>
  <c r="G10" i="16" s="1"/>
  <c r="B19" i="21"/>
  <c r="B45" i="22"/>
  <c r="C17" i="10"/>
  <c r="B34" i="16" s="1"/>
  <c r="B8" i="23"/>
  <c r="C6" i="20"/>
  <c r="B53" i="23"/>
  <c r="C12" i="10"/>
  <c r="B49" i="21"/>
  <c r="B36" i="23"/>
  <c r="C8" i="9"/>
  <c r="B6" i="16" s="1"/>
  <c r="G19" i="21"/>
  <c r="G45" i="22"/>
  <c r="J17" i="10"/>
  <c r="G34" i="16" s="1"/>
  <c r="G8" i="23"/>
  <c r="C19" i="20"/>
  <c r="G45" i="23"/>
  <c r="J4" i="10"/>
  <c r="G25" i="16" s="1"/>
  <c r="G53" i="23"/>
  <c r="J12" i="10"/>
  <c r="G24" i="16" s="1"/>
  <c r="G38" i="21"/>
  <c r="G25" i="23"/>
  <c r="J10" i="8"/>
  <c r="G26" i="15" s="1"/>
  <c r="G49" i="21"/>
  <c r="G36" i="23"/>
  <c r="J8" i="9"/>
  <c r="G5" i="16" s="1"/>
  <c r="B5" i="21"/>
  <c r="B5" i="22"/>
  <c r="C29" i="20"/>
  <c r="B35" i="21"/>
  <c r="B22" i="23"/>
  <c r="C7" i="8"/>
  <c r="B24" i="15" s="1"/>
  <c r="B46" i="21"/>
  <c r="B33" i="23"/>
  <c r="C5" i="9"/>
  <c r="B10" i="16" s="1"/>
  <c r="G24" i="21"/>
  <c r="G50" i="22"/>
  <c r="J22" i="10"/>
  <c r="G36" i="16" s="1"/>
  <c r="G5" i="23"/>
  <c r="C16" i="20"/>
  <c r="B14" i="21"/>
  <c r="B14" i="22"/>
  <c r="C38" i="20"/>
  <c r="B14" i="23"/>
  <c r="C12" i="20"/>
  <c r="B24" i="22"/>
  <c r="C22" i="8"/>
  <c r="B34" i="15" s="1"/>
  <c r="B35" i="22"/>
  <c r="C20" i="9"/>
  <c r="B44" i="23"/>
  <c r="C3" i="10"/>
  <c r="G7" i="21"/>
  <c r="G7" i="22"/>
  <c r="C44" i="20"/>
  <c r="G26" i="21"/>
  <c r="G52" i="22"/>
  <c r="J24" i="10"/>
  <c r="G33" i="16" s="1"/>
  <c r="G37" i="21"/>
  <c r="G24" i="23"/>
  <c r="J9" i="8"/>
  <c r="G28" i="15" s="1"/>
  <c r="B25" i="22"/>
  <c r="C23" i="8"/>
  <c r="B36" i="22"/>
  <c r="C21" i="9"/>
  <c r="B14" i="16" s="1"/>
  <c r="B45" i="23"/>
  <c r="C4" i="10"/>
  <c r="G8" i="22"/>
  <c r="G8" i="21"/>
  <c r="C45" i="20"/>
  <c r="G53" i="22"/>
  <c r="G27" i="21"/>
  <c r="J25" i="10"/>
  <c r="G37" i="16" s="1"/>
  <c r="B9" i="22"/>
  <c r="B9" i="21"/>
  <c r="C33" i="20"/>
  <c r="B18" i="22"/>
  <c r="C16" i="8"/>
  <c r="B36" i="15" s="1"/>
  <c r="B9" i="23"/>
  <c r="C7" i="20"/>
  <c r="B31" i="21"/>
  <c r="B18" i="23"/>
  <c r="C3" i="8"/>
  <c r="G9" i="22"/>
  <c r="G9" i="21"/>
  <c r="C46" i="20"/>
  <c r="G46" i="22"/>
  <c r="G20" i="21"/>
  <c r="J18" i="10"/>
  <c r="G18" i="22"/>
  <c r="J16" i="8"/>
  <c r="G26" i="22"/>
  <c r="J24" i="8"/>
  <c r="G34" i="15" s="1"/>
  <c r="G37" i="22"/>
  <c r="J22" i="9"/>
  <c r="G17" i="16" s="1"/>
  <c r="G9" i="23"/>
  <c r="C20" i="20"/>
  <c r="G46" i="23"/>
  <c r="J5" i="10"/>
  <c r="G28" i="16" s="1"/>
  <c r="G31" i="21"/>
  <c r="G18" i="23"/>
  <c r="J3" i="8"/>
  <c r="G26" i="23"/>
  <c r="G39" i="21"/>
  <c r="J11" i="8"/>
  <c r="G37" i="23"/>
  <c r="G50" i="21"/>
  <c r="J9" i="9"/>
  <c r="G7" i="16" s="1"/>
  <c r="B10" i="21"/>
  <c r="B10" i="22"/>
  <c r="C34" i="20"/>
  <c r="B21" i="21"/>
  <c r="B47" i="22"/>
  <c r="C19" i="10"/>
  <c r="B19" i="22"/>
  <c r="C17" i="8"/>
  <c r="B37" i="15" s="1"/>
  <c r="B27" i="22"/>
  <c r="C25" i="8"/>
  <c r="B35" i="15" s="1"/>
  <c r="B38" i="22"/>
  <c r="C23" i="9"/>
  <c r="B10" i="23"/>
  <c r="C8" i="20"/>
  <c r="B47" i="23"/>
  <c r="C6" i="10"/>
  <c r="B27" i="16" s="1"/>
  <c r="B32" i="21"/>
  <c r="B19" i="23"/>
  <c r="C4" i="8"/>
  <c r="B40" i="21"/>
  <c r="B27" i="23"/>
  <c r="C12" i="8"/>
  <c r="B25" i="15" s="1"/>
  <c r="B51" i="21"/>
  <c r="B38" i="23"/>
  <c r="C10" i="9"/>
  <c r="B8" i="16" s="1"/>
  <c r="G10" i="21"/>
  <c r="G10" i="22"/>
  <c r="C47" i="20"/>
  <c r="G21" i="21"/>
  <c r="G47" i="22"/>
  <c r="J19" i="10"/>
  <c r="G35" i="16" s="1"/>
  <c r="J17" i="8"/>
  <c r="G27" i="22"/>
  <c r="J25" i="8"/>
  <c r="G32" i="15" s="1"/>
  <c r="G38" i="22"/>
  <c r="J23" i="9"/>
  <c r="G10" i="23"/>
  <c r="C21" i="20"/>
  <c r="G47" i="23"/>
  <c r="J6" i="10"/>
  <c r="G19" i="23"/>
  <c r="G32" i="21"/>
  <c r="J4" i="8"/>
  <c r="G27" i="23"/>
  <c r="G40" i="21"/>
  <c r="J12" i="8"/>
  <c r="G23" i="15" s="1"/>
  <c r="G51" i="21"/>
  <c r="G38" i="23"/>
  <c r="J10" i="9"/>
  <c r="G8" i="16" s="1"/>
  <c r="B24" i="21"/>
  <c r="B50" i="22"/>
  <c r="C22" i="10"/>
  <c r="B5" i="23"/>
  <c r="C3" i="20"/>
  <c r="G22" i="22"/>
  <c r="J20" i="8"/>
  <c r="G35" i="15" s="1"/>
  <c r="G33" i="22"/>
  <c r="J18" i="9"/>
  <c r="G19" i="16" s="1"/>
  <c r="G50" i="23"/>
  <c r="J9" i="10"/>
  <c r="B23" i="22"/>
  <c r="C21" i="8"/>
  <c r="B32" i="15" s="1"/>
  <c r="B34" i="22"/>
  <c r="C19" i="9"/>
  <c r="B51" i="23"/>
  <c r="C10" i="10"/>
  <c r="B25" i="16" s="1"/>
  <c r="B44" i="22"/>
  <c r="B18" i="21"/>
  <c r="C16" i="10"/>
  <c r="B33" i="16" s="1"/>
  <c r="B7" i="23"/>
  <c r="C5" i="20"/>
  <c r="B52" i="23"/>
  <c r="C11" i="10"/>
  <c r="B48" i="21"/>
  <c r="B35" i="23"/>
  <c r="C7" i="9"/>
  <c r="B5" i="16" s="1"/>
  <c r="G44" i="22"/>
  <c r="G18" i="21"/>
  <c r="J16" i="10"/>
  <c r="G7" i="23"/>
  <c r="C18" i="20"/>
  <c r="G44" i="23"/>
  <c r="J3" i="10"/>
  <c r="B8" i="21"/>
  <c r="B8" i="22"/>
  <c r="C32" i="20"/>
  <c r="B27" i="21"/>
  <c r="B53" i="22"/>
  <c r="C25" i="10"/>
  <c r="B36" i="16" s="1"/>
  <c r="B25" i="23"/>
  <c r="B38" i="21"/>
  <c r="C10" i="8"/>
  <c r="B26" i="15" s="1"/>
  <c r="G25" i="22"/>
  <c r="J23" i="8"/>
  <c r="G36" i="22"/>
  <c r="J21" i="9"/>
  <c r="G18" i="16" s="1"/>
  <c r="B20" i="21"/>
  <c r="B46" i="22"/>
  <c r="C18" i="10"/>
  <c r="B37" i="16" s="1"/>
  <c r="B26" i="22"/>
  <c r="C24" i="8"/>
  <c r="B33" i="15" s="1"/>
  <c r="B37" i="22"/>
  <c r="C22" i="9"/>
  <c r="B16" i="16" s="1"/>
  <c r="B46" i="23"/>
  <c r="C5" i="10"/>
  <c r="B28" i="16" s="1"/>
  <c r="B26" i="23"/>
  <c r="B39" i="21"/>
  <c r="C11" i="8"/>
  <c r="B23" i="15" s="1"/>
  <c r="B50" i="21"/>
  <c r="B37" i="23"/>
  <c r="C9" i="9"/>
  <c r="B7" i="16" s="1"/>
  <c r="B11" i="21"/>
  <c r="B11" i="22"/>
  <c r="C35" i="20"/>
  <c r="B48" i="22"/>
  <c r="B22" i="21"/>
  <c r="C20" i="10"/>
  <c r="B35" i="16" s="1"/>
  <c r="B20" i="22"/>
  <c r="C18" i="8"/>
  <c r="B31" i="22"/>
  <c r="C16" i="9"/>
  <c r="B18" i="16" s="1"/>
  <c r="B39" i="22"/>
  <c r="C24" i="9"/>
  <c r="B19" i="16" s="1"/>
  <c r="B11" i="23"/>
  <c r="C9" i="20"/>
  <c r="B48" i="23"/>
  <c r="C7" i="10"/>
  <c r="B23" i="16" s="1"/>
  <c r="B33" i="21"/>
  <c r="B20" i="23"/>
  <c r="C5" i="8"/>
  <c r="B44" i="21"/>
  <c r="B31" i="23"/>
  <c r="C3" i="9"/>
  <c r="B52" i="21"/>
  <c r="B39" i="23"/>
  <c r="C11" i="9"/>
  <c r="B9" i="16" s="1"/>
  <c r="G11" i="22"/>
  <c r="G11" i="21"/>
  <c r="C48" i="20"/>
  <c r="G48" i="22"/>
  <c r="G22" i="21"/>
  <c r="J20" i="10"/>
  <c r="G20" i="22"/>
  <c r="J18" i="8"/>
  <c r="G31" i="22"/>
  <c r="J16" i="9"/>
  <c r="G39" i="22"/>
  <c r="J24" i="9"/>
  <c r="G14" i="16" s="1"/>
  <c r="G11" i="23"/>
  <c r="C22" i="20"/>
  <c r="G48" i="23"/>
  <c r="J7" i="10"/>
  <c r="G20" i="23"/>
  <c r="G33" i="21"/>
  <c r="J5" i="8"/>
  <c r="G27" i="15" s="1"/>
  <c r="G44" i="21"/>
  <c r="G31" i="23"/>
  <c r="J3" i="9"/>
  <c r="G39" i="23"/>
  <c r="G52" i="21"/>
  <c r="J11" i="9"/>
  <c r="B12" i="21"/>
  <c r="B12" i="22"/>
  <c r="C36" i="20"/>
  <c r="B49" i="22"/>
  <c r="B23" i="21"/>
  <c r="C21" i="10"/>
  <c r="B21" i="22"/>
  <c r="C19" i="8"/>
  <c r="B32" i="22"/>
  <c r="C17" i="9"/>
  <c r="B17" i="16" s="1"/>
  <c r="B40" i="22"/>
  <c r="C25" i="9"/>
  <c r="B12" i="23"/>
  <c r="C10" i="20"/>
  <c r="B49" i="23"/>
  <c r="C8" i="10"/>
  <c r="B26" i="16" s="1"/>
  <c r="B34" i="21"/>
  <c r="B21" i="23"/>
  <c r="C6" i="8"/>
  <c r="B27" i="15" s="1"/>
  <c r="B45" i="21"/>
  <c r="B32" i="23"/>
  <c r="C4" i="9"/>
  <c r="B40" i="23"/>
  <c r="B53" i="21"/>
  <c r="C12" i="9"/>
  <c r="G12" i="22"/>
  <c r="G12" i="21"/>
  <c r="C49" i="20"/>
  <c r="G23" i="21"/>
  <c r="G49" i="22"/>
  <c r="J21" i="10"/>
  <c r="G32" i="16" s="1"/>
  <c r="G21" i="22"/>
  <c r="J19" i="8"/>
  <c r="G37" i="15" s="1"/>
  <c r="G32" i="22"/>
  <c r="J17" i="9"/>
  <c r="G16" i="16" s="1"/>
  <c r="G40" i="22"/>
  <c r="J25" i="9"/>
  <c r="G12" i="23"/>
  <c r="C23" i="20"/>
  <c r="G49" i="23"/>
  <c r="J8" i="10"/>
  <c r="G27" i="16" s="1"/>
  <c r="G34" i="21"/>
  <c r="G21" i="23"/>
  <c r="J6" i="8"/>
  <c r="G45" i="21"/>
  <c r="G32" i="23"/>
  <c r="J4" i="9"/>
  <c r="G6" i="16" s="1"/>
  <c r="G53" i="21"/>
  <c r="G40" i="23"/>
  <c r="J12" i="9"/>
  <c r="G9" i="16" s="1"/>
</calcChain>
</file>

<file path=xl/sharedStrings.xml><?xml version="1.0" encoding="utf-8"?>
<sst xmlns="http://schemas.openxmlformats.org/spreadsheetml/2006/main" count="608" uniqueCount="86">
  <si>
    <t>編號</t>
    <phoneticPr fontId="2" type="noConversion"/>
  </si>
  <si>
    <t>姓名</t>
    <phoneticPr fontId="2" type="noConversion"/>
  </si>
  <si>
    <t>名次</t>
    <phoneticPr fontId="2" type="noConversion"/>
  </si>
  <si>
    <t>五年甲班</t>
  </si>
  <si>
    <t>五年乙班</t>
  </si>
  <si>
    <t>五年丙班</t>
  </si>
  <si>
    <t>五年丁班</t>
  </si>
  <si>
    <t>五年戊班</t>
  </si>
  <si>
    <t>六年甲班</t>
  </si>
  <si>
    <t>六年乙班</t>
  </si>
  <si>
    <t>六年丙班</t>
  </si>
  <si>
    <t>班級</t>
    <phoneticPr fontId="1" type="noConversion"/>
  </si>
  <si>
    <t>六年丁班</t>
    <phoneticPr fontId="1" type="noConversion"/>
  </si>
  <si>
    <t>六年戊班</t>
    <phoneticPr fontId="1" type="noConversion"/>
  </si>
  <si>
    <t>一</t>
    <phoneticPr fontId="3" type="noConversion"/>
  </si>
  <si>
    <t>二</t>
    <phoneticPr fontId="3" type="noConversion"/>
  </si>
  <si>
    <t>三</t>
    <phoneticPr fontId="3" type="noConversion"/>
  </si>
  <si>
    <t>最佳成績</t>
    <phoneticPr fontId="3" type="noConversion"/>
  </si>
  <si>
    <t>六年甲班</t>
    <phoneticPr fontId="3" type="noConversion"/>
  </si>
  <si>
    <t>六年乙班</t>
    <phoneticPr fontId="3" type="noConversion"/>
  </si>
  <si>
    <t>六年丙班</t>
    <phoneticPr fontId="3" type="noConversion"/>
  </si>
  <si>
    <t>五年甲班</t>
    <phoneticPr fontId="3" type="noConversion"/>
  </si>
  <si>
    <t>六年丁班</t>
    <phoneticPr fontId="3" type="noConversion"/>
  </si>
  <si>
    <t>六年戊班</t>
    <phoneticPr fontId="3" type="noConversion"/>
  </si>
  <si>
    <t>五年乙班</t>
    <phoneticPr fontId="3" type="noConversion"/>
  </si>
  <si>
    <t>五年丙班</t>
    <phoneticPr fontId="3" type="noConversion"/>
  </si>
  <si>
    <t>五年丁班</t>
    <phoneticPr fontId="3" type="noConversion"/>
  </si>
  <si>
    <t>五年戊班</t>
    <phoneticPr fontId="3" type="noConversion"/>
  </si>
  <si>
    <t>六年甲班</t>
    <phoneticPr fontId="1" type="noConversion"/>
  </si>
  <si>
    <t>組別</t>
  </si>
  <si>
    <t>男          童</t>
  </si>
  <si>
    <t>跳高</t>
  </si>
  <si>
    <t>壘球</t>
  </si>
  <si>
    <t>六年丁班</t>
  </si>
  <si>
    <t>六年戊班</t>
  </si>
  <si>
    <t>跳遠</t>
    <phoneticPr fontId="1" type="noConversion"/>
  </si>
  <si>
    <t>鉛球</t>
    <phoneticPr fontId="1" type="noConversion"/>
  </si>
  <si>
    <t>積分</t>
  </si>
  <si>
    <t>女童</t>
    <phoneticPr fontId="1" type="noConversion"/>
  </si>
  <si>
    <t>班級</t>
    <phoneticPr fontId="1" type="noConversion"/>
  </si>
  <si>
    <t>組別</t>
    <phoneticPr fontId="1" type="noConversion"/>
  </si>
  <si>
    <t>男童</t>
    <phoneticPr fontId="1" type="noConversion"/>
  </si>
  <si>
    <t>女童</t>
    <phoneticPr fontId="1" type="noConversion"/>
  </si>
  <si>
    <r>
      <rPr>
        <vertAlign val="subscript"/>
        <sz val="12"/>
        <color indexed="8"/>
        <rFont val="標楷體"/>
        <family val="4"/>
        <charset val="136"/>
      </rPr>
      <t xml:space="preserve">班級   </t>
    </r>
    <r>
      <rPr>
        <vertAlign val="superscript"/>
        <sz val="12"/>
        <color indexed="8"/>
        <rFont val="標楷體"/>
        <family val="4"/>
        <charset val="136"/>
      </rPr>
      <t>項目</t>
    </r>
    <phoneticPr fontId="1" type="noConversion"/>
  </si>
  <si>
    <r>
      <rPr>
        <vertAlign val="subscript"/>
        <sz val="12"/>
        <color indexed="8"/>
        <rFont val="標楷體"/>
        <family val="4"/>
        <charset val="136"/>
      </rPr>
      <t xml:space="preserve">班級   </t>
    </r>
    <r>
      <rPr>
        <vertAlign val="superscript"/>
        <sz val="12"/>
        <color indexed="8"/>
        <rFont val="標楷體"/>
        <family val="4"/>
        <charset val="136"/>
      </rPr>
      <t>項目</t>
    </r>
    <phoneticPr fontId="1" type="noConversion"/>
  </si>
  <si>
    <t>編號</t>
  </si>
  <si>
    <t>班級</t>
  </si>
  <si>
    <t>姓名</t>
  </si>
  <si>
    <t>最佳成績</t>
  </si>
  <si>
    <t>名次</t>
  </si>
  <si>
    <t>編號</t>
    <phoneticPr fontId="1" type="noConversion"/>
  </si>
  <si>
    <t>班級</t>
    <phoneticPr fontId="1" type="noConversion"/>
  </si>
  <si>
    <t>姓名</t>
    <phoneticPr fontId="1" type="noConversion"/>
  </si>
  <si>
    <t>最佳成績</t>
    <phoneticPr fontId="1" type="noConversion"/>
  </si>
  <si>
    <t>最佳成績失敗次數</t>
    <phoneticPr fontId="1" type="noConversion"/>
  </si>
  <si>
    <t>最佳成績失敗次數</t>
    <phoneticPr fontId="1" type="noConversion"/>
  </si>
  <si>
    <t>總失敗次數</t>
    <phoneticPr fontId="1" type="noConversion"/>
  </si>
  <si>
    <t>總失敗次數</t>
    <phoneticPr fontId="1" type="noConversion"/>
  </si>
  <si>
    <t>姓名</t>
    <phoneticPr fontId="1" type="noConversion"/>
  </si>
  <si>
    <t>最佳成績</t>
    <phoneticPr fontId="1" type="noConversion"/>
  </si>
  <si>
    <t>編號</t>
    <phoneticPr fontId="1" type="noConversion"/>
  </si>
  <si>
    <t>班級</t>
    <phoneticPr fontId="1" type="noConversion"/>
  </si>
  <si>
    <t>姓名</t>
    <phoneticPr fontId="1" type="noConversion"/>
  </si>
  <si>
    <t>最佳成績</t>
    <phoneticPr fontId="1" type="noConversion"/>
  </si>
  <si>
    <t>名次</t>
    <phoneticPr fontId="1" type="noConversion"/>
  </si>
  <si>
    <t>六年丁班</t>
    <phoneticPr fontId="1" type="noConversion"/>
  </si>
  <si>
    <t>六年戊班</t>
    <phoneticPr fontId="1" type="noConversion"/>
  </si>
  <si>
    <t>積分</t>
    <phoneticPr fontId="1" type="noConversion"/>
  </si>
  <si>
    <t>第1次排名</t>
    <phoneticPr fontId="1" type="noConversion"/>
  </si>
  <si>
    <t>最終名次</t>
    <phoneticPr fontId="1" type="noConversion"/>
  </si>
  <si>
    <t xml:space="preserve">             </t>
    <phoneticPr fontId="3" type="noConversion"/>
  </si>
  <si>
    <t xml:space="preserve"> 臺中市大雅區三和國民小學65週年校慶暨社區聯合運動大會          田賽決賽成績</t>
    <phoneticPr fontId="1" type="noConversion"/>
  </si>
  <si>
    <t xml:space="preserve"> 臺中市大雅區三和國民小學65週年校慶暨社區聯合運動大會          五年級田賽決賽成績</t>
    <phoneticPr fontId="1" type="noConversion"/>
  </si>
  <si>
    <t xml:space="preserve"> 臺中市大雅區三和國民小學65週年校慶暨社區聯合運動大會          六年級田賽決賽成績</t>
    <phoneticPr fontId="1" type="noConversion"/>
  </si>
  <si>
    <t xml:space="preserve"> 臺中市大雅區三和國民小學65週年校慶暨社區聯合運動大會田賽決賽成績</t>
    <phoneticPr fontId="1" type="noConversion"/>
  </si>
  <si>
    <t>o</t>
    <phoneticPr fontId="1" type="noConversion"/>
  </si>
  <si>
    <t>xxo</t>
    <phoneticPr fontId="1" type="noConversion"/>
  </si>
  <si>
    <t>xxx</t>
    <phoneticPr fontId="1" type="noConversion"/>
  </si>
  <si>
    <t>xo</t>
    <phoneticPr fontId="1" type="noConversion"/>
  </si>
  <si>
    <t>/</t>
  </si>
  <si>
    <t>/</t>
    <phoneticPr fontId="3" type="noConversion"/>
  </si>
  <si>
    <t>xo</t>
    <phoneticPr fontId="1" type="noConversion"/>
  </si>
  <si>
    <t>o</t>
    <phoneticPr fontId="1" type="noConversion"/>
  </si>
  <si>
    <t>xxx</t>
    <phoneticPr fontId="1" type="noConversion"/>
  </si>
  <si>
    <t>xxo</t>
    <phoneticPr fontId="1" type="noConversion"/>
  </si>
  <si>
    <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</si>
</sst>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_xdc00_"/>
    <numFmt numFmtId="178" formatCode="0.00_);[Red]\(0.00\)"/>
    <numFmt numFmtId="179" formatCode="[=0]&quot;&quot;;General"/>
  </numFmts>
  <fonts count="16">
    <font>
      <sz val="12"/>
      <name val="新細明體"/>
      <family val="1"/>
      <charset val="136"/>
    </font>
    <font>
      <sz val="9"/>
      <name val="新細明體"/>
      <family val="1"/>
      <charset val="136"/>
    </font>
    <font>
      <sz val="9"/>
      <name val="新細明體"/>
      <family val="1"/>
      <charset val="136"/>
    </font>
    <font>
      <sz val="9"/>
      <name val="新細明體"/>
      <family val="1"/>
      <charset val="136"/>
    </font>
    <font>
      <sz val="12"/>
      <name val="標楷體"/>
      <family val="4"/>
      <charset val="136"/>
    </font>
    <font>
      <sz val="12"/>
      <color indexed="8"/>
      <name val="標楷體"/>
      <family val="4"/>
      <charset val="136"/>
    </font>
    <font>
      <sz val="12"/>
      <color indexed="10"/>
      <name val="標楷體"/>
      <family val="4"/>
      <charset val="136"/>
    </font>
    <font>
      <vertAlign val="subscript"/>
      <sz val="12"/>
      <color indexed="8"/>
      <name val="標楷體"/>
      <family val="4"/>
      <charset val="136"/>
    </font>
    <font>
      <vertAlign val="superscript"/>
      <sz val="12"/>
      <color indexed="8"/>
      <name val="標楷體"/>
      <family val="4"/>
      <charset val="136"/>
    </font>
    <font>
      <sz val="12"/>
      <color rgb="FF000000"/>
      <name val="標楷體"/>
      <family val="4"/>
      <charset val="136"/>
    </font>
    <font>
      <sz val="12"/>
      <color rgb="FFFF0000"/>
      <name val="標楷體"/>
      <family val="4"/>
      <charset val="136"/>
    </font>
    <font>
      <sz val="12"/>
      <color theme="1"/>
      <name val="標楷體"/>
      <family val="4"/>
      <charset val="136"/>
    </font>
    <font>
      <sz val="12"/>
      <color rgb="FF000000"/>
      <name val="新細明體"/>
      <family val="1"/>
      <charset val="136"/>
    </font>
    <font>
      <sz val="12"/>
      <name val="新細明體"/>
      <family val="1"/>
      <charset val="136"/>
    </font>
    <font>
      <sz val="14"/>
      <name val="標楷體"/>
      <family val="4"/>
      <charset val="136"/>
    </font>
    <font>
      <sz val="18"/>
      <name val="標楷體"/>
      <family val="4"/>
      <charset val="136"/>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3" fillId="0" borderId="0"/>
  </cellStyleXfs>
  <cellXfs count="80">
    <xf numFmtId="0" fontId="0" fillId="0" borderId="0" xfId="0"/>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0" fillId="0" borderId="1" xfId="0" applyBorder="1"/>
    <xf numFmtId="178" fontId="4" fillId="0" borderId="1"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0" xfId="0" applyNumberFormat="1" applyFont="1" applyAlignment="1">
      <alignment horizontal="center" vertical="center"/>
    </xf>
    <xf numFmtId="0" fontId="0" fillId="0" borderId="0" xfId="0" applyBorder="1"/>
    <xf numFmtId="0" fontId="4" fillId="0" borderId="0" xfId="0" applyFont="1" applyProtection="1">
      <protection locked="0"/>
    </xf>
    <xf numFmtId="0" fontId="4" fillId="0" borderId="0" xfId="0" applyFont="1"/>
    <xf numFmtId="0" fontId="4" fillId="0" borderId="0" xfId="0" applyFont="1" applyAlignment="1">
      <alignment horizont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xf>
    <xf numFmtId="0" fontId="4" fillId="0" borderId="1" xfId="0"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xf>
    <xf numFmtId="0" fontId="0" fillId="0" borderId="0" xfId="0"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Fill="1" applyBorder="1" applyAlignment="1">
      <alignment horizontal="center" vertical="center"/>
    </xf>
    <xf numFmtId="0" fontId="0" fillId="0" borderId="0" xfId="0" applyNumberFormat="1" applyAlignment="1" applyProtection="1">
      <alignment horizontal="center" vertical="center"/>
      <protection locked="0"/>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 xfId="1" applyFont="1" applyBorder="1" applyAlignment="1">
      <alignment horizontal="center" vertical="center" wrapText="1"/>
    </xf>
    <xf numFmtId="179" fontId="11" fillId="0" borderId="1" xfId="0" applyNumberFormat="1" applyFont="1" applyBorder="1" applyAlignment="1">
      <alignment horizontal="center" vertical="center" wrapText="1"/>
    </xf>
    <xf numFmtId="0" fontId="4" fillId="0" borderId="1" xfId="0" applyFont="1" applyBorder="1" applyAlignment="1">
      <alignment horizontal="center"/>
    </xf>
    <xf numFmtId="0" fontId="0" fillId="0" borderId="0" xfId="0" applyFont="1"/>
    <xf numFmtId="0" fontId="4" fillId="0" borderId="1" xfId="0" applyFont="1" applyBorder="1" applyAlignment="1">
      <alignment horizontal="center"/>
    </xf>
    <xf numFmtId="0" fontId="4" fillId="0" borderId="0" xfId="0" applyFont="1" applyBorder="1" applyAlignment="1">
      <alignment horizontal="center"/>
    </xf>
    <xf numFmtId="0" fontId="4" fillId="0" borderId="0" xfId="0" applyFont="1" applyBorder="1"/>
    <xf numFmtId="0" fontId="4" fillId="0" borderId="1" xfId="0" applyFont="1" applyBorder="1" applyAlignment="1" applyProtection="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applyFont="1" applyBorder="1" applyAlignment="1">
      <alignment horizontal="center"/>
    </xf>
    <xf numFmtId="0" fontId="15" fillId="0" borderId="0" xfId="0" applyFont="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wrapText="1"/>
    </xf>
    <xf numFmtId="0" fontId="0" fillId="0" borderId="0" xfId="0" applyAlignment="1" applyProtection="1">
      <alignment horizontal="center" vertical="center"/>
      <protection locked="0"/>
    </xf>
    <xf numFmtId="0" fontId="4" fillId="0" borderId="1" xfId="0"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cellXfs>
  <cellStyles count="2">
    <cellStyle name="一般" xfId="0" builtinId="0"/>
    <cellStyle name="一般 2" xfId="1"/>
  </cellStyles>
  <dxfs count="28">
    <dxf>
      <font>
        <color rgb="FFFF0000"/>
      </font>
    </dxf>
    <dxf>
      <font>
        <color rgb="FFFF0000"/>
      </font>
    </dxf>
    <dxf>
      <font>
        <color rgb="FFFF0000"/>
      </font>
    </dxf>
    <dxf>
      <font>
        <color rgb="FFFF0000"/>
      </font>
    </dxf>
    <dxf>
      <font>
        <color theme="1"/>
      </font>
    </dxf>
    <dxf>
      <font>
        <color rgb="FFFF0000"/>
      </font>
    </dxf>
    <dxf>
      <font>
        <color rgb="FFFF0000"/>
      </font>
    </dxf>
    <dxf>
      <font>
        <color rgb="FFFF0000"/>
      </font>
    </dxf>
    <dxf>
      <font>
        <color rgb="FFFF0000"/>
      </font>
    </dxf>
    <dxf>
      <font>
        <color theme="1"/>
      </font>
    </dxf>
    <dxf>
      <font>
        <color rgb="FFFF0000"/>
      </font>
    </dxf>
    <dxf>
      <font>
        <color rgb="FFFF0000"/>
      </font>
    </dxf>
    <dxf>
      <font>
        <color rgb="FFFF0000"/>
      </font>
    </dxf>
    <dxf>
      <font>
        <color rgb="FFFF0000"/>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theme="1"/>
      </font>
    </dxf>
    <dxf>
      <font>
        <color theme="1"/>
      </font>
    </dxf>
    <dxf>
      <font>
        <color theme="1"/>
      </font>
    </dxf>
    <dxf>
      <font>
        <color theme="1"/>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7"/>
      <tableStyleElement type="header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13</xdr:row>
          <xdr:rowOff>66675</xdr:rowOff>
        </xdr:from>
        <xdr:to>
          <xdr:col>0</xdr:col>
          <xdr:colOff>819150</xdr:colOff>
          <xdr:row>14</xdr:row>
          <xdr:rowOff>161925</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A00-00000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積分表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xdr:row>
          <xdr:rowOff>66675</xdr:rowOff>
        </xdr:from>
        <xdr:to>
          <xdr:col>2</xdr:col>
          <xdr:colOff>657225</xdr:colOff>
          <xdr:row>14</xdr:row>
          <xdr:rowOff>161925</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A00-00000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跳高跳遠輸出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13</xdr:row>
          <xdr:rowOff>66675</xdr:rowOff>
        </xdr:from>
        <xdr:to>
          <xdr:col>5</xdr:col>
          <xdr:colOff>66675</xdr:colOff>
          <xdr:row>14</xdr:row>
          <xdr:rowOff>161925</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A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鉛球壘球輸出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15</xdr:row>
          <xdr:rowOff>95250</xdr:rowOff>
        </xdr:from>
        <xdr:to>
          <xdr:col>1</xdr:col>
          <xdr:colOff>504825</xdr:colOff>
          <xdr:row>16</xdr:row>
          <xdr:rowOff>180975</xdr:rowOff>
        </xdr:to>
        <xdr:sp macro="" textlink="">
          <xdr:nvSpPr>
            <xdr:cNvPr id="16389" name="Button 5" hidden="1">
              <a:extLst>
                <a:ext uri="{63B3BB69-23CF-44E3-9099-C40C66FF867C}">
                  <a14:compatExt spid="_x0000_s16389"/>
                </a:ext>
                <a:ext uri="{FF2B5EF4-FFF2-40B4-BE49-F238E27FC236}">
                  <a16:creationId xmlns:a16="http://schemas.microsoft.com/office/drawing/2014/main" id="{00000000-0008-0000-0A00-000005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輸出成績(第一天)</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xdr:row>
          <xdr:rowOff>95250</xdr:rowOff>
        </xdr:from>
        <xdr:to>
          <xdr:col>4</xdr:col>
          <xdr:colOff>123825</xdr:colOff>
          <xdr:row>16</xdr:row>
          <xdr:rowOff>180975</xdr:rowOff>
        </xdr:to>
        <xdr:sp macro="" textlink="">
          <xdr:nvSpPr>
            <xdr:cNvPr id="16390" name="Button 6" hidden="1">
              <a:extLst>
                <a:ext uri="{63B3BB69-23CF-44E3-9099-C40C66FF867C}">
                  <a14:compatExt spid="_x0000_s16390"/>
                </a:ext>
                <a:ext uri="{FF2B5EF4-FFF2-40B4-BE49-F238E27FC236}">
                  <a16:creationId xmlns:a16="http://schemas.microsoft.com/office/drawing/2014/main" id="{00000000-0008-0000-0A00-00000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輸出成績(總成績)</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65&#36913;&#24180;&#36939;&#21205;&#26371;&#31243;&#24335;\&#26371;&#21069;&#36093;(&#21253;&#21547;&#30000;&#36093;)\&#26371;&#21069;&#36093;&#21517;&#21934;(&#21253;&#21547;&#30000;&#36093;)(&#27298;&#37636;&#299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65&#36913;&#24180;&#36939;&#21205;&#26371;&#31243;&#24335;\&#33274;&#20013;&#24066;&#22823;&#38597;&#21312;&#19977;&#21644;&#22283;&#27665;&#23567;&#23416;&#26657;&#24950;&#26280;&#31038;&#21312;&#32879;&#21512;&#36939;&#21205;&#22823;&#26371;&#30000;&#24465;&#36093;&#26368;&#39640;&#32000;&#376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三年級複賽名單"/>
      <sheetName val="四年級複賽名單"/>
      <sheetName val="五年級複賽名單"/>
      <sheetName val="六年級複賽名單"/>
      <sheetName val="五年級田賽名單"/>
      <sheetName val="六年級田賽名單"/>
      <sheetName val="按鈕"/>
    </sheetNames>
    <sheetDataSet>
      <sheetData sheetId="0"/>
      <sheetData sheetId="1"/>
      <sheetData sheetId="2"/>
      <sheetData sheetId="3"/>
      <sheetData sheetId="4">
        <row r="3">
          <cell r="C3" t="str">
            <v>張晏碩</v>
          </cell>
          <cell r="F3" t="str">
            <v>林洧彤</v>
          </cell>
          <cell r="J3" t="str">
            <v>黃仲毅</v>
          </cell>
          <cell r="M3" t="str">
            <v>李詩瑩</v>
          </cell>
        </row>
        <row r="4">
          <cell r="C4" t="str">
            <v>周洧暵</v>
          </cell>
          <cell r="F4" t="str">
            <v>陳璿安</v>
          </cell>
          <cell r="J4" t="str">
            <v>廖子竣</v>
          </cell>
          <cell r="M4" t="str">
            <v>張子柔</v>
          </cell>
        </row>
        <row r="5">
          <cell r="C5" t="str">
            <v>陳浩瑜</v>
          </cell>
          <cell r="F5" t="str">
            <v>張伊涵</v>
          </cell>
          <cell r="J5" t="str">
            <v>吳承澤</v>
          </cell>
          <cell r="M5" t="str">
            <v>林妍芯</v>
          </cell>
        </row>
        <row r="6">
          <cell r="C6" t="str">
            <v>范耀洋</v>
          </cell>
          <cell r="F6" t="str">
            <v>趙婕錡</v>
          </cell>
          <cell r="J6" t="str">
            <v>吳冠駤</v>
          </cell>
          <cell r="M6" t="str">
            <v>劉恩喬</v>
          </cell>
        </row>
        <row r="7">
          <cell r="C7" t="str">
            <v>楊迦得</v>
          </cell>
          <cell r="F7" t="str">
            <v>巫宜臻</v>
          </cell>
          <cell r="J7" t="str">
            <v>楊迦得</v>
          </cell>
          <cell r="M7" t="str">
            <v>潘子靖</v>
          </cell>
        </row>
        <row r="8">
          <cell r="C8" t="str">
            <v>江承謙</v>
          </cell>
          <cell r="F8" t="str">
            <v>潘子靖</v>
          </cell>
          <cell r="J8" t="str">
            <v>林旻佑</v>
          </cell>
          <cell r="M8" t="str">
            <v>李雨婕</v>
          </cell>
        </row>
        <row r="9">
          <cell r="C9" t="str">
            <v>簡誠逸</v>
          </cell>
          <cell r="F9" t="str">
            <v>劉苡涵</v>
          </cell>
          <cell r="J9" t="str">
            <v>林煜翔</v>
          </cell>
          <cell r="M9" t="str">
            <v>李凡綺</v>
          </cell>
        </row>
        <row r="10">
          <cell r="C10" t="str">
            <v>丁建亨</v>
          </cell>
          <cell r="F10" t="str">
            <v>林欣儒</v>
          </cell>
          <cell r="J10" t="str">
            <v>林尚緯</v>
          </cell>
          <cell r="M10" t="str">
            <v>江昀蒨</v>
          </cell>
        </row>
        <row r="11">
          <cell r="C11" t="str">
            <v>陳俊友</v>
          </cell>
          <cell r="F11" t="str">
            <v>許雅晴</v>
          </cell>
          <cell r="J11" t="str">
            <v>李家鴻</v>
          </cell>
          <cell r="M11" t="str">
            <v>陳言亭</v>
          </cell>
        </row>
        <row r="12">
          <cell r="C12" t="str">
            <v>王奕翔</v>
          </cell>
          <cell r="F12" t="str">
            <v>李佩軒</v>
          </cell>
          <cell r="J12" t="str">
            <v>周裕彬</v>
          </cell>
          <cell r="M12" t="str">
            <v>曾晨曦</v>
          </cell>
        </row>
        <row r="16">
          <cell r="C16" t="str">
            <v>林盈睿</v>
          </cell>
          <cell r="F16" t="str">
            <v>簡苡珊</v>
          </cell>
          <cell r="J16" t="str">
            <v>黃仲毅</v>
          </cell>
          <cell r="M16" t="str">
            <v>曾鈺芳</v>
          </cell>
        </row>
        <row r="17">
          <cell r="C17" t="str">
            <v>周洧暵</v>
          </cell>
          <cell r="F17" t="str">
            <v>廖唯喬</v>
          </cell>
          <cell r="J17" t="str">
            <v>劉柏毅</v>
          </cell>
          <cell r="M17" t="str">
            <v>張子柔</v>
          </cell>
        </row>
        <row r="18">
          <cell r="C18" t="str">
            <v>沈泓燁</v>
          </cell>
          <cell r="F18" t="str">
            <v>廖敏淯</v>
          </cell>
          <cell r="J18" t="str">
            <v>吳冠駤</v>
          </cell>
          <cell r="M18" t="str">
            <v>蔡景涵</v>
          </cell>
        </row>
        <row r="19">
          <cell r="C19" t="str">
            <v>詹鈞筌</v>
          </cell>
          <cell r="F19" t="str">
            <v>廖儀沛</v>
          </cell>
          <cell r="J19" t="str">
            <v>陳冠廷</v>
          </cell>
          <cell r="M19" t="str">
            <v>林羽瑄</v>
          </cell>
        </row>
        <row r="20">
          <cell r="C20" t="str">
            <v>池承諭</v>
          </cell>
          <cell r="F20" t="str">
            <v>林芷妤</v>
          </cell>
          <cell r="J20" t="str">
            <v>王辰睿</v>
          </cell>
          <cell r="M20" t="str">
            <v>廖苡粡</v>
          </cell>
        </row>
        <row r="21">
          <cell r="C21" t="str">
            <v>林品禾</v>
          </cell>
          <cell r="F21" t="str">
            <v>林誼姉</v>
          </cell>
          <cell r="J21" t="str">
            <v>馮毅</v>
          </cell>
          <cell r="M21" t="str">
            <v>蔡伃真</v>
          </cell>
        </row>
        <row r="22">
          <cell r="C22" t="str">
            <v>林煜翔</v>
          </cell>
          <cell r="F22" t="str">
            <v>葉明瑾</v>
          </cell>
          <cell r="J22" t="str">
            <v>林旗宥</v>
          </cell>
          <cell r="M22" t="str">
            <v>翁慈雯</v>
          </cell>
        </row>
        <row r="23">
          <cell r="C23" t="str">
            <v>陳星樺</v>
          </cell>
          <cell r="F23" t="str">
            <v>黃馨儀</v>
          </cell>
          <cell r="J23" t="str">
            <v>陳凱鈞</v>
          </cell>
          <cell r="M23" t="str">
            <v>廖唯嘉</v>
          </cell>
        </row>
        <row r="24">
          <cell r="C24" t="str">
            <v>吳翰維</v>
          </cell>
          <cell r="F24" t="str">
            <v>吳沛瑾</v>
          </cell>
          <cell r="J24" t="str">
            <v>周裕彬</v>
          </cell>
          <cell r="M24" t="str">
            <v>鍾孟岑</v>
          </cell>
        </row>
        <row r="25">
          <cell r="C25" t="str">
            <v>羅啟睿</v>
          </cell>
          <cell r="F25" t="str">
            <v>曾晨曦</v>
          </cell>
          <cell r="J25" t="str">
            <v>李傑凱</v>
          </cell>
          <cell r="M25" t="str">
            <v>劉芊榆</v>
          </cell>
        </row>
      </sheetData>
      <sheetData sheetId="5">
        <row r="3">
          <cell r="C3" t="str">
            <v>林子翔</v>
          </cell>
          <cell r="F3" t="str">
            <v>黃楷渝</v>
          </cell>
          <cell r="J3" t="str">
            <v>張峻碩</v>
          </cell>
          <cell r="M3" t="str">
            <v>劉子瑜</v>
          </cell>
        </row>
        <row r="4">
          <cell r="C4" t="str">
            <v>陳詳太</v>
          </cell>
          <cell r="F4" t="str">
            <v>陳品婕</v>
          </cell>
          <cell r="J4" t="str">
            <v>張祐嘉</v>
          </cell>
          <cell r="M4" t="str">
            <v>李家蓁</v>
          </cell>
        </row>
        <row r="5">
          <cell r="C5" t="str">
            <v>陳柏翰</v>
          </cell>
          <cell r="F5" t="str">
            <v>廖苡薰</v>
          </cell>
          <cell r="J5" t="str">
            <v>林旻樂</v>
          </cell>
          <cell r="M5" t="str">
            <v>巫品萱</v>
          </cell>
        </row>
        <row r="6">
          <cell r="C6" t="str">
            <v>朱立倫</v>
          </cell>
          <cell r="F6" t="str">
            <v>陳牧禾</v>
          </cell>
          <cell r="J6" t="str">
            <v>張嘉侑</v>
          </cell>
          <cell r="M6" t="str">
            <v>江蓁諭</v>
          </cell>
        </row>
        <row r="7">
          <cell r="C7" t="str">
            <v>廖竑端</v>
          </cell>
          <cell r="F7" t="str">
            <v>張芷瑜</v>
          </cell>
          <cell r="J7" t="str">
            <v>唐張聖威</v>
          </cell>
          <cell r="M7" t="str">
            <v>陳穎</v>
          </cell>
        </row>
        <row r="8">
          <cell r="C8" t="str">
            <v>李有騰</v>
          </cell>
          <cell r="F8" t="str">
            <v>賴宥蓁</v>
          </cell>
          <cell r="J8" t="str">
            <v>楊深博</v>
          </cell>
          <cell r="M8" t="str">
            <v>劉宛諾</v>
          </cell>
        </row>
        <row r="9">
          <cell r="C9" t="str">
            <v>張傑森</v>
          </cell>
          <cell r="F9" t="str">
            <v>詹馥瑄</v>
          </cell>
          <cell r="J9" t="str">
            <v>陳世儒</v>
          </cell>
          <cell r="M9" t="str">
            <v>熊映媗</v>
          </cell>
        </row>
        <row r="10">
          <cell r="C10" t="str">
            <v>鄭亦勛</v>
          </cell>
          <cell r="F10" t="str">
            <v>張庭瑜</v>
          </cell>
          <cell r="J10" t="str">
            <v>林冠霆</v>
          </cell>
          <cell r="M10" t="str">
            <v>楊詠捷</v>
          </cell>
        </row>
        <row r="11">
          <cell r="C11" t="str">
            <v>鍾岳峻</v>
          </cell>
          <cell r="F11" t="str">
            <v>張睿恩</v>
          </cell>
          <cell r="J11" t="str">
            <v>黃彥菫</v>
          </cell>
          <cell r="M11" t="str">
            <v>張云喬</v>
          </cell>
        </row>
        <row r="12">
          <cell r="C12" t="str">
            <v>江睿軒</v>
          </cell>
          <cell r="F12" t="str">
            <v>賴以婕</v>
          </cell>
          <cell r="J12" t="str">
            <v>陳泫安</v>
          </cell>
          <cell r="M12" t="str">
            <v>黃租苡</v>
          </cell>
        </row>
        <row r="16">
          <cell r="C16" t="str">
            <v>張祐嘉</v>
          </cell>
          <cell r="F16" t="str">
            <v>張育綾</v>
          </cell>
          <cell r="J16" t="str">
            <v>盧胤榳</v>
          </cell>
          <cell r="M16" t="str">
            <v>張育綾</v>
          </cell>
        </row>
        <row r="17">
          <cell r="C17" t="str">
            <v>陳詳太</v>
          </cell>
          <cell r="F17" t="str">
            <v>陳品婕</v>
          </cell>
          <cell r="J17" t="str">
            <v>王莛惟</v>
          </cell>
          <cell r="M17" t="str">
            <v>黃楷渝</v>
          </cell>
        </row>
        <row r="18">
          <cell r="C18" t="str">
            <v>陳旻佑</v>
          </cell>
          <cell r="F18" t="str">
            <v>涂惠雯</v>
          </cell>
          <cell r="J18" t="str">
            <v>吳汯駤</v>
          </cell>
          <cell r="M18" t="str">
            <v>涂惠雯</v>
          </cell>
        </row>
        <row r="19">
          <cell r="C19" t="str">
            <v>黃國書</v>
          </cell>
          <cell r="F19" t="str">
            <v>江蓁諭</v>
          </cell>
          <cell r="J19" t="str">
            <v>張嘉侑</v>
          </cell>
          <cell r="M19" t="str">
            <v>林欣畇</v>
          </cell>
        </row>
        <row r="20">
          <cell r="C20" t="str">
            <v>陳岫玄</v>
          </cell>
          <cell r="F20" t="str">
            <v>林鈺善</v>
          </cell>
          <cell r="J20" t="str">
            <v>唐張聖威</v>
          </cell>
          <cell r="M20" t="str">
            <v>林湘泠</v>
          </cell>
        </row>
        <row r="21">
          <cell r="C21" t="str">
            <v>林奕廷</v>
          </cell>
          <cell r="F21" t="str">
            <v>陳育汝</v>
          </cell>
          <cell r="J21" t="str">
            <v>楊深博</v>
          </cell>
          <cell r="M21" t="str">
            <v>陳穎</v>
          </cell>
        </row>
        <row r="22">
          <cell r="C22" t="str">
            <v>鄭亦勛</v>
          </cell>
          <cell r="F22" t="str">
            <v>羅沛芹</v>
          </cell>
          <cell r="J22" t="str">
            <v>陳柏逢</v>
          </cell>
          <cell r="M22" t="str">
            <v>李欣純</v>
          </cell>
        </row>
        <row r="23">
          <cell r="C23" t="str">
            <v>林高丞</v>
          </cell>
          <cell r="F23" t="str">
            <v>張庭瑜</v>
          </cell>
          <cell r="J23" t="str">
            <v>莊沛哲</v>
          </cell>
          <cell r="M23" t="str">
            <v>楊詠捷</v>
          </cell>
        </row>
        <row r="24">
          <cell r="C24" t="str">
            <v>洪凱威</v>
          </cell>
          <cell r="F24" t="str">
            <v>張睿恩</v>
          </cell>
          <cell r="J24" t="str">
            <v>黃彥菫</v>
          </cell>
          <cell r="M24" t="str">
            <v>蔡喬嵋</v>
          </cell>
        </row>
        <row r="25">
          <cell r="C25" t="str">
            <v>陳宥嘉</v>
          </cell>
          <cell r="F25" t="str">
            <v>葉羽恩</v>
          </cell>
          <cell r="J25" t="str">
            <v>周楷原</v>
          </cell>
          <cell r="M25" t="str">
            <v>黃租苡</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 val="工作表2"/>
      <sheetName val="工作表3"/>
    </sheetNames>
    <sheetDataSet>
      <sheetData sheetId="0">
        <row r="1">
          <cell r="A1" t="str">
            <v>臺中市大雅區三和國民小學校慶暨社區聯合運動大會田徑賽最高紀錄</v>
          </cell>
        </row>
        <row r="2">
          <cell r="A2" t="str">
            <v>（紀錄日期至110.12.11.—64週年校慶運動會）</v>
          </cell>
        </row>
        <row r="3">
          <cell r="A3" t="str">
            <v>項目</v>
          </cell>
          <cell r="B3" t="str">
            <v>女童</v>
          </cell>
          <cell r="F3" t="str">
            <v>男童</v>
          </cell>
        </row>
        <row r="4">
          <cell r="B4" t="str">
            <v>紀錄</v>
          </cell>
          <cell r="C4" t="str">
            <v>保持者</v>
          </cell>
          <cell r="D4" t="str">
            <v>班級</v>
          </cell>
          <cell r="E4" t="str">
            <v>學年度</v>
          </cell>
          <cell r="F4" t="str">
            <v>紀錄</v>
          </cell>
          <cell r="G4" t="str">
            <v>保持者</v>
          </cell>
          <cell r="H4" t="str">
            <v>班級</v>
          </cell>
          <cell r="I4" t="str">
            <v>學年度</v>
          </cell>
        </row>
        <row r="5">
          <cell r="A5" t="str">
            <v>跳高(五年級)</v>
          </cell>
          <cell r="B5" t="str">
            <v>125cm</v>
          </cell>
          <cell r="C5" t="str">
            <v>張美琴</v>
          </cell>
          <cell r="D5" t="str">
            <v>五丙</v>
          </cell>
          <cell r="E5">
            <v>102</v>
          </cell>
          <cell r="F5" t="str">
            <v>120cm</v>
          </cell>
          <cell r="G5" t="str">
            <v>陳勇廷         劉峻廷        張傑森</v>
          </cell>
          <cell r="H5" t="str">
            <v>五甲       五乙      五丁</v>
          </cell>
          <cell r="I5" t="str">
            <v>101       108      110</v>
          </cell>
        </row>
        <row r="6">
          <cell r="A6" t="str">
            <v>跳高(六年級)</v>
          </cell>
        </row>
        <row r="7">
          <cell r="A7" t="str">
            <v>跳遠(五年級)</v>
          </cell>
        </row>
        <row r="8">
          <cell r="A8" t="str">
            <v>跳遠(六年級)</v>
          </cell>
        </row>
        <row r="9">
          <cell r="A9" t="str">
            <v>鉛球(五年級)</v>
          </cell>
        </row>
        <row r="10">
          <cell r="A10" t="str">
            <v>鉛球(六年級)</v>
          </cell>
        </row>
        <row r="11">
          <cell r="A11" t="str">
            <v>壘球(五年級)</v>
          </cell>
          <cell r="B11" t="str">
            <v>31.30m</v>
          </cell>
          <cell r="C11" t="str">
            <v>侯宛伶</v>
          </cell>
          <cell r="D11" t="str">
            <v>五戊</v>
          </cell>
          <cell r="E11">
            <v>96</v>
          </cell>
          <cell r="F11" t="str">
            <v>44.84m</v>
          </cell>
          <cell r="G11" t="str">
            <v>王順濱</v>
          </cell>
          <cell r="H11" t="str">
            <v>五丙</v>
          </cell>
          <cell r="I11">
            <v>103</v>
          </cell>
        </row>
        <row r="12">
          <cell r="A12" t="str">
            <v>壘球(六年級)</v>
          </cell>
        </row>
      </sheetData>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51"/>
  <sheetViews>
    <sheetView zoomScale="125" zoomScaleNormal="125" zoomScaleSheetLayoutView="100" workbookViewId="0">
      <selection activeCell="P7" sqref="P7"/>
    </sheetView>
  </sheetViews>
  <sheetFormatPr defaultRowHeight="24" customHeight="1"/>
  <cols>
    <col min="1" max="1" width="5.25" style="22" customWidth="1"/>
    <col min="2" max="2" width="9.125" style="22" customWidth="1"/>
    <col min="3" max="3" width="8.625" style="22" customWidth="1"/>
    <col min="4" max="10" width="5.625" style="22" customWidth="1"/>
    <col min="11" max="12" width="6.375" style="22" customWidth="1"/>
    <col min="13" max="13" width="9.5" style="22" bestFit="1" customWidth="1"/>
    <col min="14" max="14" width="7" style="22" customWidth="1"/>
    <col min="15" max="16384" width="9" style="22"/>
  </cols>
  <sheetData>
    <row r="1" spans="1:14" ht="27" customHeight="1">
      <c r="A1" s="62" t="str">
        <f>"六男跳高 最高紀錄："&amp;最高紀錄!B6</f>
        <v>六男跳高 最高紀錄：3</v>
      </c>
      <c r="B1" s="62"/>
      <c r="C1" s="62"/>
      <c r="D1" s="62"/>
      <c r="E1" s="62"/>
      <c r="F1" s="62"/>
      <c r="G1" s="62"/>
      <c r="H1" s="62"/>
      <c r="I1" s="62"/>
      <c r="J1" s="62"/>
      <c r="K1" s="62"/>
      <c r="L1" s="62"/>
      <c r="M1" s="62"/>
      <c r="N1" s="62"/>
    </row>
    <row r="2" spans="1:14" ht="27" customHeight="1">
      <c r="A2" s="21" t="s">
        <v>0</v>
      </c>
      <c r="B2" s="21" t="s">
        <v>11</v>
      </c>
      <c r="C2" s="20" t="s">
        <v>1</v>
      </c>
      <c r="D2" s="21">
        <v>100</v>
      </c>
      <c r="E2" s="21">
        <v>105</v>
      </c>
      <c r="F2" s="21">
        <v>110</v>
      </c>
      <c r="G2" s="21">
        <v>115</v>
      </c>
      <c r="H2" s="21">
        <v>120</v>
      </c>
      <c r="I2" s="21">
        <v>125</v>
      </c>
      <c r="J2" s="21">
        <v>130</v>
      </c>
      <c r="K2" s="21">
        <v>135</v>
      </c>
      <c r="L2" s="21">
        <v>140</v>
      </c>
      <c r="M2" s="21" t="s">
        <v>17</v>
      </c>
      <c r="N2" s="21" t="s">
        <v>2</v>
      </c>
    </row>
    <row r="3" spans="1:14" ht="27" customHeight="1">
      <c r="A3" s="23">
        <v>1</v>
      </c>
      <c r="B3" s="21" t="s">
        <v>8</v>
      </c>
      <c r="C3" s="20" t="str">
        <f>[1]六年級田賽名單!$C3</f>
        <v>林子翔</v>
      </c>
      <c r="D3" s="24" t="s">
        <v>75</v>
      </c>
      <c r="E3" s="24" t="s">
        <v>75</v>
      </c>
      <c r="F3" s="24" t="s">
        <v>76</v>
      </c>
      <c r="G3" s="24" t="s">
        <v>77</v>
      </c>
      <c r="H3" s="24"/>
      <c r="I3" s="24"/>
      <c r="J3" s="24"/>
      <c r="K3" s="24"/>
      <c r="L3" s="24"/>
      <c r="M3" s="21">
        <v>110</v>
      </c>
      <c r="N3" s="25">
        <f>跳高排序!H3</f>
        <v>5</v>
      </c>
    </row>
    <row r="4" spans="1:14" ht="27" customHeight="1">
      <c r="A4" s="23">
        <v>2</v>
      </c>
      <c r="B4" s="21" t="s">
        <v>28</v>
      </c>
      <c r="C4" s="43" t="str">
        <f>[1]六年級田賽名單!$C4</f>
        <v>陳詳太</v>
      </c>
      <c r="D4" s="24" t="s">
        <v>75</v>
      </c>
      <c r="E4" s="24" t="s">
        <v>75</v>
      </c>
      <c r="F4" s="24" t="s">
        <v>76</v>
      </c>
      <c r="G4" s="24" t="s">
        <v>76</v>
      </c>
      <c r="H4" s="24" t="s">
        <v>77</v>
      </c>
      <c r="I4" s="24"/>
      <c r="J4" s="24"/>
      <c r="K4" s="24"/>
      <c r="L4" s="24"/>
      <c r="M4" s="21">
        <v>115</v>
      </c>
      <c r="N4" s="25">
        <f>跳高排序!H4</f>
        <v>4</v>
      </c>
    </row>
    <row r="5" spans="1:14" ht="27" customHeight="1">
      <c r="A5" s="23">
        <v>3</v>
      </c>
      <c r="B5" s="21" t="s">
        <v>9</v>
      </c>
      <c r="C5" s="43" t="str">
        <f>[1]六年級田賽名單!$C5</f>
        <v>陳柏翰</v>
      </c>
      <c r="D5" s="24" t="s">
        <v>77</v>
      </c>
      <c r="E5" s="24"/>
      <c r="F5" s="24"/>
      <c r="G5" s="24"/>
      <c r="H5" s="24"/>
      <c r="I5" s="24"/>
      <c r="J5" s="24"/>
      <c r="K5" s="24"/>
      <c r="L5" s="24"/>
      <c r="M5" s="21"/>
      <c r="N5" s="25" t="str">
        <f>跳高排序!H5</f>
        <v/>
      </c>
    </row>
    <row r="6" spans="1:14" ht="27" customHeight="1">
      <c r="A6" s="23">
        <v>4</v>
      </c>
      <c r="B6" s="21" t="s">
        <v>9</v>
      </c>
      <c r="C6" s="43" t="str">
        <f>[1]六年級田賽名單!$C6</f>
        <v>朱立倫</v>
      </c>
      <c r="D6" s="24" t="s">
        <v>78</v>
      </c>
      <c r="E6" s="24" t="s">
        <v>77</v>
      </c>
      <c r="F6" s="24"/>
      <c r="G6" s="24"/>
      <c r="H6" s="24"/>
      <c r="I6" s="24"/>
      <c r="J6" s="24"/>
      <c r="K6" s="24"/>
      <c r="L6" s="24"/>
      <c r="M6" s="21">
        <v>100</v>
      </c>
      <c r="N6" s="25" t="str">
        <f>跳高排序!H6</f>
        <v/>
      </c>
    </row>
    <row r="7" spans="1:14" ht="27" customHeight="1">
      <c r="A7" s="23">
        <v>5</v>
      </c>
      <c r="B7" s="21" t="s">
        <v>10</v>
      </c>
      <c r="C7" s="43" t="str">
        <f>[1]六年級田賽名單!$C7</f>
        <v>廖竑端</v>
      </c>
      <c r="D7" s="24" t="s">
        <v>75</v>
      </c>
      <c r="E7" s="24" t="s">
        <v>75</v>
      </c>
      <c r="F7" s="24" t="s">
        <v>75</v>
      </c>
      <c r="G7" s="24" t="s">
        <v>75</v>
      </c>
      <c r="H7" s="24" t="s">
        <v>77</v>
      </c>
      <c r="I7" s="24"/>
      <c r="J7" s="24"/>
      <c r="K7" s="24"/>
      <c r="L7" s="24"/>
      <c r="M7" s="21">
        <v>115</v>
      </c>
      <c r="N7" s="25">
        <f>跳高排序!H7</f>
        <v>3</v>
      </c>
    </row>
    <row r="8" spans="1:14" ht="27" customHeight="1">
      <c r="A8" s="23">
        <v>6</v>
      </c>
      <c r="B8" s="21" t="s">
        <v>10</v>
      </c>
      <c r="C8" s="43" t="str">
        <f>[1]六年級田賽名單!$C8</f>
        <v>李有騰</v>
      </c>
      <c r="D8" s="24" t="s">
        <v>75</v>
      </c>
      <c r="E8" s="24" t="s">
        <v>75</v>
      </c>
      <c r="F8" s="24" t="s">
        <v>75</v>
      </c>
      <c r="G8" s="24" t="s">
        <v>75</v>
      </c>
      <c r="H8" s="24" t="s">
        <v>75</v>
      </c>
      <c r="I8" s="24" t="s">
        <v>75</v>
      </c>
      <c r="J8" s="24" t="s">
        <v>77</v>
      </c>
      <c r="K8" s="24"/>
      <c r="L8" s="24"/>
      <c r="M8" s="21">
        <v>125</v>
      </c>
      <c r="N8" s="25">
        <f>跳高排序!H8</f>
        <v>2</v>
      </c>
    </row>
    <row r="9" spans="1:14" ht="27" customHeight="1">
      <c r="A9" s="23">
        <v>7</v>
      </c>
      <c r="B9" s="21" t="s">
        <v>12</v>
      </c>
      <c r="C9" s="43" t="str">
        <f>[1]六年級田賽名單!$C9</f>
        <v>張傑森</v>
      </c>
      <c r="D9" s="24" t="s">
        <v>75</v>
      </c>
      <c r="E9" s="24" t="s">
        <v>75</v>
      </c>
      <c r="F9" s="24" t="s">
        <v>75</v>
      </c>
      <c r="G9" s="24" t="s">
        <v>75</v>
      </c>
      <c r="H9" s="24" t="s">
        <v>75</v>
      </c>
      <c r="I9" s="24" t="s">
        <v>75</v>
      </c>
      <c r="J9" s="24" t="s">
        <v>78</v>
      </c>
      <c r="K9" s="24" t="s">
        <v>75</v>
      </c>
      <c r="L9" s="24" t="s">
        <v>77</v>
      </c>
      <c r="M9" s="45">
        <v>135</v>
      </c>
      <c r="N9" s="25">
        <f>跳高排序!H9</f>
        <v>1</v>
      </c>
    </row>
    <row r="10" spans="1:14" ht="27" customHeight="1">
      <c r="A10" s="23">
        <v>8</v>
      </c>
      <c r="B10" s="21" t="s">
        <v>12</v>
      </c>
      <c r="C10" s="43" t="str">
        <f>[1]六年級田賽名單!$C10</f>
        <v>鄭亦勛</v>
      </c>
      <c r="D10" s="24" t="s">
        <v>76</v>
      </c>
      <c r="E10" s="24" t="s">
        <v>75</v>
      </c>
      <c r="F10" s="24" t="s">
        <v>76</v>
      </c>
      <c r="G10" s="24" t="s">
        <v>77</v>
      </c>
      <c r="H10" s="24"/>
      <c r="I10" s="24"/>
      <c r="J10" s="24"/>
      <c r="K10" s="24"/>
      <c r="L10" s="24"/>
      <c r="M10" s="21">
        <v>110</v>
      </c>
      <c r="N10" s="25">
        <f>跳高排序!H10</f>
        <v>6</v>
      </c>
    </row>
    <row r="11" spans="1:14" ht="27" customHeight="1">
      <c r="A11" s="23">
        <v>9</v>
      </c>
      <c r="B11" s="21" t="s">
        <v>13</v>
      </c>
      <c r="C11" s="55" t="str">
        <f>[1]六年級田賽名單!$C11</f>
        <v>鍾岳峻</v>
      </c>
      <c r="D11" s="24" t="s">
        <v>77</v>
      </c>
      <c r="E11" s="24"/>
      <c r="F11" s="24"/>
      <c r="G11" s="24"/>
      <c r="H11" s="24"/>
      <c r="I11" s="24"/>
      <c r="J11" s="24"/>
      <c r="K11" s="24"/>
      <c r="L11" s="24"/>
      <c r="M11" s="21"/>
      <c r="N11" s="25" t="str">
        <f>跳高排序!H11</f>
        <v/>
      </c>
    </row>
    <row r="12" spans="1:14" ht="27" customHeight="1">
      <c r="A12" s="23">
        <v>10</v>
      </c>
      <c r="B12" s="21" t="s">
        <v>13</v>
      </c>
      <c r="C12" s="55" t="str">
        <f>[1]六年級田賽名單!$C12</f>
        <v>江睿軒</v>
      </c>
      <c r="D12" s="24" t="s">
        <v>75</v>
      </c>
      <c r="E12" s="24" t="s">
        <v>75</v>
      </c>
      <c r="F12" s="24" t="s">
        <v>77</v>
      </c>
      <c r="G12" s="24"/>
      <c r="H12" s="24"/>
      <c r="I12" s="24"/>
      <c r="J12" s="24"/>
      <c r="K12" s="24"/>
      <c r="L12" s="24"/>
      <c r="M12" s="21">
        <v>105</v>
      </c>
      <c r="N12" s="25" t="str">
        <f>跳高排序!H12</f>
        <v/>
      </c>
    </row>
    <row r="13" spans="1:14" ht="27" customHeight="1"/>
    <row r="14" spans="1:14" ht="27" customHeight="1">
      <c r="A14" s="62" t="str">
        <f>"六女跳高 最高紀錄："&amp;最高紀錄!F6</f>
        <v>六女跳高 最高紀錄：3</v>
      </c>
      <c r="B14" s="62"/>
      <c r="C14" s="62"/>
      <c r="D14" s="62"/>
      <c r="E14" s="62"/>
      <c r="F14" s="62"/>
      <c r="G14" s="62"/>
      <c r="H14" s="62"/>
      <c r="I14" s="62"/>
      <c r="J14" s="62"/>
      <c r="K14" s="62"/>
      <c r="L14" s="62"/>
      <c r="M14" s="62"/>
      <c r="N14" s="62"/>
    </row>
    <row r="15" spans="1:14" ht="27" customHeight="1">
      <c r="A15" s="21" t="s">
        <v>60</v>
      </c>
      <c r="B15" s="21" t="s">
        <v>61</v>
      </c>
      <c r="C15" s="20" t="s">
        <v>62</v>
      </c>
      <c r="D15" s="21">
        <v>95</v>
      </c>
      <c r="E15" s="21">
        <v>100</v>
      </c>
      <c r="F15" s="21">
        <v>105</v>
      </c>
      <c r="G15" s="21">
        <v>110</v>
      </c>
      <c r="H15" s="21">
        <v>115</v>
      </c>
      <c r="I15" s="21">
        <v>120</v>
      </c>
      <c r="J15" s="21">
        <v>125</v>
      </c>
      <c r="K15" s="21"/>
      <c r="L15" s="21"/>
      <c r="M15" s="21" t="s">
        <v>63</v>
      </c>
      <c r="N15" s="21" t="s">
        <v>64</v>
      </c>
    </row>
    <row r="16" spans="1:14" ht="27" customHeight="1">
      <c r="A16" s="23">
        <v>1</v>
      </c>
      <c r="B16" s="21" t="s">
        <v>8</v>
      </c>
      <c r="C16" s="20" t="str">
        <f>[1]六年級田賽名單!$F3</f>
        <v>黃楷渝</v>
      </c>
      <c r="D16" s="26" t="s">
        <v>76</v>
      </c>
      <c r="E16" s="21" t="s">
        <v>76</v>
      </c>
      <c r="F16" s="21" t="s">
        <v>77</v>
      </c>
      <c r="G16" s="21"/>
      <c r="H16" s="21"/>
      <c r="I16" s="21"/>
      <c r="J16" s="21"/>
      <c r="K16" s="21"/>
      <c r="L16" s="21"/>
      <c r="M16" s="21">
        <v>100</v>
      </c>
      <c r="N16" s="25" t="str">
        <f>跳高排序!H16</f>
        <v/>
      </c>
    </row>
    <row r="17" spans="1:14" ht="27" customHeight="1">
      <c r="A17" s="23">
        <v>2</v>
      </c>
      <c r="B17" s="21" t="s">
        <v>8</v>
      </c>
      <c r="C17" s="43" t="str">
        <f>[1]六年級田賽名單!$F4</f>
        <v>陳品婕</v>
      </c>
      <c r="D17" s="21" t="s">
        <v>75</v>
      </c>
      <c r="E17" s="21" t="s">
        <v>75</v>
      </c>
      <c r="F17" s="21" t="s">
        <v>76</v>
      </c>
      <c r="G17" s="21" t="s">
        <v>75</v>
      </c>
      <c r="H17" s="21" t="s">
        <v>77</v>
      </c>
      <c r="I17" s="21"/>
      <c r="J17" s="21"/>
      <c r="K17" s="21"/>
      <c r="L17" s="21"/>
      <c r="M17" s="21">
        <v>110</v>
      </c>
      <c r="N17" s="25">
        <f>跳高排序!H17</f>
        <v>3</v>
      </c>
    </row>
    <row r="18" spans="1:14" ht="27" customHeight="1">
      <c r="A18" s="23">
        <v>3</v>
      </c>
      <c r="B18" s="21" t="s">
        <v>9</v>
      </c>
      <c r="C18" s="43" t="str">
        <f>[1]六年級田賽名單!$F5</f>
        <v>廖苡薰</v>
      </c>
      <c r="D18" s="21" t="s">
        <v>75</v>
      </c>
      <c r="E18" s="21" t="s">
        <v>75</v>
      </c>
      <c r="F18" s="21" t="s">
        <v>75</v>
      </c>
      <c r="G18" s="21" t="s">
        <v>75</v>
      </c>
      <c r="H18" s="21" t="s">
        <v>77</v>
      </c>
      <c r="I18" s="21"/>
      <c r="J18" s="21"/>
      <c r="K18" s="21"/>
      <c r="L18" s="21"/>
      <c r="M18" s="21">
        <v>110</v>
      </c>
      <c r="N18" s="25">
        <f>跳高排序!H18</f>
        <v>2</v>
      </c>
    </row>
    <row r="19" spans="1:14" ht="27" customHeight="1">
      <c r="A19" s="23">
        <v>4</v>
      </c>
      <c r="B19" s="21" t="s">
        <v>9</v>
      </c>
      <c r="C19" s="43" t="str">
        <f>[1]六年級田賽名單!$F6</f>
        <v>陳牧禾</v>
      </c>
      <c r="D19" s="21" t="s">
        <v>78</v>
      </c>
      <c r="E19" s="21" t="s">
        <v>78</v>
      </c>
      <c r="F19" s="21" t="s">
        <v>77</v>
      </c>
      <c r="G19" s="21"/>
      <c r="H19" s="21"/>
      <c r="I19" s="21"/>
      <c r="J19" s="21"/>
      <c r="K19" s="21"/>
      <c r="L19" s="21"/>
      <c r="M19" s="21">
        <v>100</v>
      </c>
      <c r="N19" s="25" t="str">
        <f>跳高排序!H19</f>
        <v/>
      </c>
    </row>
    <row r="20" spans="1:14" ht="27" customHeight="1">
      <c r="A20" s="23">
        <v>5</v>
      </c>
      <c r="B20" s="21" t="s">
        <v>10</v>
      </c>
      <c r="C20" s="43" t="str">
        <f>[1]六年級田賽名單!$F7</f>
        <v>張芷瑜</v>
      </c>
      <c r="D20" s="21" t="s">
        <v>78</v>
      </c>
      <c r="E20" s="21" t="s">
        <v>75</v>
      </c>
      <c r="F20" s="21" t="s">
        <v>75</v>
      </c>
      <c r="G20" s="21" t="s">
        <v>78</v>
      </c>
      <c r="H20" s="21" t="s">
        <v>75</v>
      </c>
      <c r="I20" s="21" t="s">
        <v>77</v>
      </c>
      <c r="J20" s="21"/>
      <c r="K20" s="21"/>
      <c r="L20" s="21"/>
      <c r="M20" s="21">
        <v>115</v>
      </c>
      <c r="N20" s="25">
        <f>跳高排序!H20</f>
        <v>1</v>
      </c>
    </row>
    <row r="21" spans="1:14" ht="27" customHeight="1">
      <c r="A21" s="23">
        <v>6</v>
      </c>
      <c r="B21" s="21" t="s">
        <v>10</v>
      </c>
      <c r="C21" s="43" t="str">
        <f>[1]六年級田賽名單!$F8</f>
        <v>賴宥蓁</v>
      </c>
      <c r="D21" s="21" t="s">
        <v>78</v>
      </c>
      <c r="E21" s="21" t="s">
        <v>78</v>
      </c>
      <c r="F21" s="21" t="s">
        <v>76</v>
      </c>
      <c r="G21" s="21" t="s">
        <v>77</v>
      </c>
      <c r="H21" s="21"/>
      <c r="I21" s="21"/>
      <c r="J21" s="21"/>
      <c r="K21" s="21"/>
      <c r="L21" s="21"/>
      <c r="M21" s="21">
        <v>105</v>
      </c>
      <c r="N21" s="25" t="str">
        <f>跳高排序!H21</f>
        <v/>
      </c>
    </row>
    <row r="22" spans="1:14" ht="27" customHeight="1">
      <c r="A22" s="23">
        <v>7</v>
      </c>
      <c r="B22" s="21" t="s">
        <v>65</v>
      </c>
      <c r="C22" s="43" t="str">
        <f>[1]六年級田賽名單!$F9</f>
        <v>詹馥瑄</v>
      </c>
      <c r="D22" s="21" t="s">
        <v>75</v>
      </c>
      <c r="E22" s="21" t="s">
        <v>75</v>
      </c>
      <c r="F22" s="21" t="s">
        <v>75</v>
      </c>
      <c r="G22" s="21" t="s">
        <v>77</v>
      </c>
      <c r="H22" s="21"/>
      <c r="I22" s="21"/>
      <c r="J22" s="21"/>
      <c r="K22" s="21"/>
      <c r="L22" s="21"/>
      <c r="M22" s="21">
        <v>105</v>
      </c>
      <c r="N22" s="25">
        <f>跳高排序!H22</f>
        <v>4</v>
      </c>
    </row>
    <row r="23" spans="1:14" ht="27" customHeight="1">
      <c r="A23" s="23">
        <v>8</v>
      </c>
      <c r="B23" s="21" t="s">
        <v>65</v>
      </c>
      <c r="C23" s="43" t="str">
        <f>[1]六年級田賽名單!$F10</f>
        <v>張庭瑜</v>
      </c>
      <c r="D23" s="21" t="s">
        <v>75</v>
      </c>
      <c r="E23" s="21" t="s">
        <v>75</v>
      </c>
      <c r="F23" s="21" t="s">
        <v>75</v>
      </c>
      <c r="G23" s="21" t="s">
        <v>77</v>
      </c>
      <c r="H23" s="21"/>
      <c r="I23" s="21"/>
      <c r="J23" s="21"/>
      <c r="K23" s="21"/>
      <c r="L23" s="21"/>
      <c r="M23" s="21">
        <v>105</v>
      </c>
      <c r="N23" s="25">
        <f>跳高排序!H23</f>
        <v>4</v>
      </c>
    </row>
    <row r="24" spans="1:14" ht="27" customHeight="1">
      <c r="A24" s="23">
        <v>9</v>
      </c>
      <c r="B24" s="21" t="s">
        <v>66</v>
      </c>
      <c r="C24" s="43" t="str">
        <f>[1]六年級田賽名單!$F11</f>
        <v>張睿恩</v>
      </c>
      <c r="D24" s="21" t="s">
        <v>75</v>
      </c>
      <c r="E24" s="21" t="s">
        <v>78</v>
      </c>
      <c r="F24" s="21" t="s">
        <v>75</v>
      </c>
      <c r="G24" s="21" t="s">
        <v>77</v>
      </c>
      <c r="H24" s="21"/>
      <c r="I24" s="21"/>
      <c r="J24" s="21"/>
      <c r="K24" s="21"/>
      <c r="L24" s="21"/>
      <c r="M24" s="21">
        <v>105</v>
      </c>
      <c r="N24" s="25">
        <f>跳高排序!H24</f>
        <v>6</v>
      </c>
    </row>
    <row r="25" spans="1:14" ht="27" customHeight="1">
      <c r="A25" s="23">
        <v>10</v>
      </c>
      <c r="B25" s="21" t="s">
        <v>66</v>
      </c>
      <c r="C25" s="43" t="str">
        <f>[1]六年級田賽名單!$F12</f>
        <v>賴以婕</v>
      </c>
      <c r="D25" s="21" t="s">
        <v>75</v>
      </c>
      <c r="E25" s="21" t="s">
        <v>77</v>
      </c>
      <c r="F25" s="21"/>
      <c r="G25" s="21"/>
      <c r="H25" s="21"/>
      <c r="I25" s="21"/>
      <c r="J25" s="21"/>
      <c r="K25" s="21"/>
      <c r="L25" s="21"/>
      <c r="M25" s="21">
        <v>95</v>
      </c>
      <c r="N25" s="25" t="str">
        <f>跳高排序!H25</f>
        <v/>
      </c>
    </row>
    <row r="26" spans="1:14" ht="27" customHeight="1">
      <c r="A26" s="27"/>
      <c r="B26" s="28"/>
      <c r="C26" s="28"/>
      <c r="D26" s="28"/>
      <c r="E26" s="28"/>
      <c r="F26" s="28"/>
      <c r="G26" s="28"/>
      <c r="H26" s="28"/>
      <c r="I26" s="28"/>
      <c r="J26" s="28"/>
      <c r="K26" s="28"/>
      <c r="L26" s="28"/>
      <c r="M26" s="28"/>
      <c r="N26" s="29"/>
    </row>
    <row r="27" spans="1:14" ht="27" customHeight="1">
      <c r="A27" s="62" t="str">
        <f>"五男跳高 最高紀錄："&amp;最高紀錄!B5</f>
        <v>五男跳高 最高紀錄：120cm</v>
      </c>
      <c r="B27" s="62"/>
      <c r="C27" s="62"/>
      <c r="D27" s="62"/>
      <c r="E27" s="62"/>
      <c r="F27" s="62"/>
      <c r="G27" s="62"/>
      <c r="H27" s="62"/>
      <c r="I27" s="62"/>
      <c r="J27" s="62"/>
      <c r="K27" s="62"/>
      <c r="L27" s="62"/>
      <c r="M27" s="62"/>
      <c r="N27" s="62"/>
    </row>
    <row r="28" spans="1:14" ht="27" customHeight="1">
      <c r="A28" s="21" t="s">
        <v>60</v>
      </c>
      <c r="B28" s="21" t="s">
        <v>61</v>
      </c>
      <c r="C28" s="20" t="s">
        <v>62</v>
      </c>
      <c r="D28" s="21">
        <v>90</v>
      </c>
      <c r="E28" s="21">
        <v>95</v>
      </c>
      <c r="F28" s="21">
        <v>100</v>
      </c>
      <c r="G28" s="21">
        <v>105</v>
      </c>
      <c r="H28" s="21">
        <v>110</v>
      </c>
      <c r="I28" s="21">
        <v>115</v>
      </c>
      <c r="J28" s="21">
        <v>120</v>
      </c>
      <c r="K28" s="21">
        <v>125</v>
      </c>
      <c r="L28" s="21"/>
      <c r="M28" s="21" t="s">
        <v>63</v>
      </c>
      <c r="N28" s="21" t="s">
        <v>64</v>
      </c>
    </row>
    <row r="29" spans="1:14" ht="27" customHeight="1">
      <c r="A29" s="23">
        <v>1</v>
      </c>
      <c r="B29" s="21" t="s">
        <v>3</v>
      </c>
      <c r="C29" s="32" t="str">
        <f>[1]五年級田賽名單!$C3</f>
        <v>張晏碩</v>
      </c>
      <c r="D29" s="21" t="s">
        <v>81</v>
      </c>
      <c r="E29" s="21" t="s">
        <v>82</v>
      </c>
      <c r="F29" s="21" t="s">
        <v>82</v>
      </c>
      <c r="G29" s="21" t="s">
        <v>83</v>
      </c>
      <c r="H29" s="21"/>
      <c r="I29" s="21"/>
      <c r="J29" s="21"/>
      <c r="K29" s="21"/>
      <c r="L29" s="21"/>
      <c r="M29" s="21">
        <v>100</v>
      </c>
      <c r="N29" s="25">
        <f>跳高排序!H29</f>
        <v>4</v>
      </c>
    </row>
    <row r="30" spans="1:14" ht="27" customHeight="1">
      <c r="A30" s="23">
        <v>2</v>
      </c>
      <c r="B30" s="21" t="s">
        <v>3</v>
      </c>
      <c r="C30" s="32" t="str">
        <f>[1]五年級田賽名單!$C4</f>
        <v>周洧暵</v>
      </c>
      <c r="D30" s="21" t="s">
        <v>84</v>
      </c>
      <c r="E30" s="21" t="s">
        <v>83</v>
      </c>
      <c r="F30" s="21"/>
      <c r="G30" s="21"/>
      <c r="H30" s="21"/>
      <c r="I30" s="21"/>
      <c r="J30" s="21"/>
      <c r="K30" s="21"/>
      <c r="L30" s="21"/>
      <c r="M30" s="21">
        <v>90</v>
      </c>
      <c r="N30" s="25" t="str">
        <f>跳高排序!H30</f>
        <v/>
      </c>
    </row>
    <row r="31" spans="1:14" ht="27" customHeight="1">
      <c r="A31" s="23">
        <v>3</v>
      </c>
      <c r="B31" s="21" t="s">
        <v>4</v>
      </c>
      <c r="C31" s="32" t="str">
        <f>[1]五年級田賽名單!$C5</f>
        <v>陳浩瑜</v>
      </c>
      <c r="D31" s="21" t="s">
        <v>84</v>
      </c>
      <c r="E31" s="21" t="s">
        <v>82</v>
      </c>
      <c r="F31" s="21" t="s">
        <v>81</v>
      </c>
      <c r="G31" s="21" t="s">
        <v>83</v>
      </c>
      <c r="H31" s="21"/>
      <c r="I31" s="21"/>
      <c r="J31" s="21"/>
      <c r="K31" s="21"/>
      <c r="L31" s="21"/>
      <c r="M31" s="21">
        <v>100</v>
      </c>
      <c r="N31" s="25">
        <f>跳高排序!H31</f>
        <v>5</v>
      </c>
    </row>
    <row r="32" spans="1:14" ht="27" customHeight="1">
      <c r="A32" s="23">
        <v>4</v>
      </c>
      <c r="B32" s="21" t="s">
        <v>4</v>
      </c>
      <c r="C32" s="32" t="str">
        <f>[1]五年級田賽名單!$C6</f>
        <v>范耀洋</v>
      </c>
      <c r="D32" s="21" t="s">
        <v>82</v>
      </c>
      <c r="E32" s="21" t="s">
        <v>81</v>
      </c>
      <c r="F32" s="21" t="s">
        <v>83</v>
      </c>
      <c r="G32" s="21"/>
      <c r="H32" s="21"/>
      <c r="I32" s="21"/>
      <c r="J32" s="21"/>
      <c r="K32" s="21"/>
      <c r="L32" s="21"/>
      <c r="M32" s="21">
        <v>95</v>
      </c>
      <c r="N32" s="25" t="str">
        <f>跳高排序!H32</f>
        <v/>
      </c>
    </row>
    <row r="33" spans="1:14" ht="27" customHeight="1">
      <c r="A33" s="23">
        <v>5</v>
      </c>
      <c r="B33" s="21" t="s">
        <v>5</v>
      </c>
      <c r="C33" s="32" t="str">
        <f>[1]五年級田賽名單!$C7</f>
        <v>楊迦得</v>
      </c>
      <c r="D33" s="21" t="s">
        <v>82</v>
      </c>
      <c r="E33" s="21" t="s">
        <v>82</v>
      </c>
      <c r="F33" s="21" t="s">
        <v>82</v>
      </c>
      <c r="G33" s="21" t="s">
        <v>83</v>
      </c>
      <c r="H33" s="21"/>
      <c r="I33" s="21"/>
      <c r="J33" s="21"/>
      <c r="K33" s="21"/>
      <c r="L33" s="21"/>
      <c r="M33" s="21">
        <v>100</v>
      </c>
      <c r="N33" s="25">
        <f>跳高排序!H33</f>
        <v>3</v>
      </c>
    </row>
    <row r="34" spans="1:14" ht="27" customHeight="1">
      <c r="A34" s="23">
        <v>6</v>
      </c>
      <c r="B34" s="21" t="s">
        <v>5</v>
      </c>
      <c r="C34" s="32" t="str">
        <f>[1]五年級田賽名單!$C8</f>
        <v>江承謙</v>
      </c>
      <c r="D34" s="21" t="s">
        <v>82</v>
      </c>
      <c r="E34" s="21" t="s">
        <v>82</v>
      </c>
      <c r="F34" s="21" t="s">
        <v>82</v>
      </c>
      <c r="G34" s="21" t="s">
        <v>82</v>
      </c>
      <c r="H34" s="21" t="s">
        <v>82</v>
      </c>
      <c r="I34" s="21" t="s">
        <v>83</v>
      </c>
      <c r="J34" s="21"/>
      <c r="K34" s="21"/>
      <c r="L34" s="21"/>
      <c r="M34" s="21">
        <v>110</v>
      </c>
      <c r="N34" s="25">
        <f>跳高排序!H34</f>
        <v>1</v>
      </c>
    </row>
    <row r="35" spans="1:14" ht="27" customHeight="1">
      <c r="A35" s="23">
        <v>7</v>
      </c>
      <c r="B35" s="21" t="s">
        <v>6</v>
      </c>
      <c r="C35" s="32" t="str">
        <f>[1]五年級田賽名單!$C9</f>
        <v>簡誠逸</v>
      </c>
      <c r="D35" s="21" t="s">
        <v>83</v>
      </c>
      <c r="E35" s="21"/>
      <c r="F35" s="21"/>
      <c r="G35" s="21"/>
      <c r="H35" s="21"/>
      <c r="I35" s="21"/>
      <c r="J35" s="21"/>
      <c r="K35" s="21"/>
      <c r="L35" s="21"/>
      <c r="M35" s="21"/>
      <c r="N35" s="25" t="str">
        <f>跳高排序!H35</f>
        <v/>
      </c>
    </row>
    <row r="36" spans="1:14" ht="27" customHeight="1">
      <c r="A36" s="23">
        <v>8</v>
      </c>
      <c r="B36" s="21" t="s">
        <v>6</v>
      </c>
      <c r="C36" s="32" t="str">
        <f>[1]五年級田賽名單!$C10</f>
        <v>丁建亨</v>
      </c>
      <c r="D36" s="21" t="s">
        <v>82</v>
      </c>
      <c r="E36" s="21" t="s">
        <v>82</v>
      </c>
      <c r="F36" s="21" t="s">
        <v>82</v>
      </c>
      <c r="G36" s="21" t="s">
        <v>84</v>
      </c>
      <c r="H36" s="21" t="s">
        <v>83</v>
      </c>
      <c r="I36" s="21"/>
      <c r="J36" s="21"/>
      <c r="K36" s="21"/>
      <c r="L36" s="21"/>
      <c r="M36" s="21">
        <v>105</v>
      </c>
      <c r="N36" s="25">
        <f>跳高排序!H36</f>
        <v>2</v>
      </c>
    </row>
    <row r="37" spans="1:14" ht="27" customHeight="1">
      <c r="A37" s="23">
        <v>9</v>
      </c>
      <c r="B37" s="21" t="s">
        <v>7</v>
      </c>
      <c r="C37" s="32" t="str">
        <f>[1]五年級田賽名單!$C11</f>
        <v>陳俊友</v>
      </c>
      <c r="D37" s="21" t="s">
        <v>82</v>
      </c>
      <c r="E37" s="21" t="s">
        <v>82</v>
      </c>
      <c r="F37" s="21" t="s">
        <v>84</v>
      </c>
      <c r="G37" s="21" t="s">
        <v>83</v>
      </c>
      <c r="H37" s="21"/>
      <c r="I37" s="21"/>
      <c r="J37" s="21"/>
      <c r="K37" s="21"/>
      <c r="L37" s="21"/>
      <c r="M37" s="21">
        <v>100</v>
      </c>
      <c r="N37" s="25">
        <f>跳高排序!H37</f>
        <v>6</v>
      </c>
    </row>
    <row r="38" spans="1:14" ht="27" customHeight="1">
      <c r="A38" s="23">
        <v>10</v>
      </c>
      <c r="B38" s="21" t="s">
        <v>7</v>
      </c>
      <c r="C38" s="32" t="str">
        <f>[1]五年級田賽名單!$C12</f>
        <v>王奕翔</v>
      </c>
      <c r="D38" s="21" t="s">
        <v>82</v>
      </c>
      <c r="E38" s="21" t="s">
        <v>82</v>
      </c>
      <c r="F38" s="21" t="s">
        <v>83</v>
      </c>
      <c r="G38" s="21"/>
      <c r="H38" s="21"/>
      <c r="I38" s="21"/>
      <c r="J38" s="21"/>
      <c r="K38" s="21"/>
      <c r="L38" s="21"/>
      <c r="M38" s="21">
        <v>95</v>
      </c>
      <c r="N38" s="25" t="str">
        <f>跳高排序!H38</f>
        <v/>
      </c>
    </row>
    <row r="39" spans="1:14" ht="27" customHeight="1">
      <c r="A39" s="27"/>
      <c r="B39" s="28"/>
      <c r="C39" s="28"/>
      <c r="D39" s="28"/>
      <c r="E39" s="28"/>
      <c r="F39" s="28"/>
      <c r="G39" s="28"/>
      <c r="H39" s="28"/>
      <c r="I39" s="28"/>
      <c r="J39" s="28"/>
      <c r="K39" s="28"/>
      <c r="L39" s="28"/>
      <c r="M39" s="28"/>
      <c r="N39" s="28"/>
    </row>
    <row r="40" spans="1:14" ht="27" customHeight="1">
      <c r="A40" s="62" t="str">
        <f>"五女跳高 最高紀錄："&amp;最高紀錄!F5</f>
        <v>五女跳高 最高紀錄：125cm</v>
      </c>
      <c r="B40" s="62"/>
      <c r="C40" s="62"/>
      <c r="D40" s="62"/>
      <c r="E40" s="62"/>
      <c r="F40" s="62"/>
      <c r="G40" s="62"/>
      <c r="H40" s="62"/>
      <c r="I40" s="62"/>
      <c r="J40" s="62"/>
      <c r="K40" s="62"/>
      <c r="L40" s="62"/>
      <c r="M40" s="62"/>
      <c r="N40" s="62"/>
    </row>
    <row r="41" spans="1:14" ht="27" customHeight="1">
      <c r="A41" s="21" t="s">
        <v>60</v>
      </c>
      <c r="B41" s="21" t="s">
        <v>61</v>
      </c>
      <c r="C41" s="20" t="s">
        <v>62</v>
      </c>
      <c r="D41" s="21">
        <v>85</v>
      </c>
      <c r="E41" s="21">
        <v>90</v>
      </c>
      <c r="F41" s="21">
        <v>95</v>
      </c>
      <c r="G41" s="21">
        <v>100</v>
      </c>
      <c r="H41" s="21">
        <v>105</v>
      </c>
      <c r="I41" s="21">
        <v>110</v>
      </c>
      <c r="J41" s="30">
        <v>115</v>
      </c>
      <c r="K41" s="30"/>
      <c r="L41" s="30"/>
      <c r="M41" s="21" t="s">
        <v>63</v>
      </c>
      <c r="N41" s="21" t="s">
        <v>64</v>
      </c>
    </row>
    <row r="42" spans="1:14" ht="27" customHeight="1">
      <c r="A42" s="23">
        <v>1</v>
      </c>
      <c r="B42" s="21" t="s">
        <v>3</v>
      </c>
      <c r="C42" s="20" t="str">
        <f>[1]五年級田賽名單!$F3</f>
        <v>林洧彤</v>
      </c>
      <c r="D42" s="21" t="s">
        <v>81</v>
      </c>
      <c r="E42" s="21" t="s">
        <v>81</v>
      </c>
      <c r="F42" s="21" t="s">
        <v>84</v>
      </c>
      <c r="G42" s="21" t="s">
        <v>84</v>
      </c>
      <c r="H42" s="21" t="s">
        <v>83</v>
      </c>
      <c r="I42" s="21"/>
      <c r="J42" s="21"/>
      <c r="K42" s="21"/>
      <c r="L42" s="21"/>
      <c r="M42" s="21">
        <v>100</v>
      </c>
      <c r="N42" s="31">
        <f>跳高排序!H42</f>
        <v>4</v>
      </c>
    </row>
    <row r="43" spans="1:14" ht="27" customHeight="1">
      <c r="A43" s="23">
        <v>2</v>
      </c>
      <c r="B43" s="21" t="s">
        <v>3</v>
      </c>
      <c r="C43" s="43" t="str">
        <f>[1]五年級田賽名單!$F4</f>
        <v>陳璿安</v>
      </c>
      <c r="D43" s="21" t="s">
        <v>81</v>
      </c>
      <c r="E43" s="21" t="s">
        <v>83</v>
      </c>
      <c r="F43" s="21"/>
      <c r="G43" s="21"/>
      <c r="H43" s="21"/>
      <c r="I43" s="21"/>
      <c r="J43" s="21"/>
      <c r="K43" s="21"/>
      <c r="L43" s="21"/>
      <c r="M43" s="21">
        <v>85</v>
      </c>
      <c r="N43" s="31" t="str">
        <f>跳高排序!H43</f>
        <v/>
      </c>
    </row>
    <row r="44" spans="1:14" ht="27" customHeight="1">
      <c r="A44" s="23">
        <v>3</v>
      </c>
      <c r="B44" s="21" t="s">
        <v>4</v>
      </c>
      <c r="C44" s="43" t="str">
        <f>[1]五年級田賽名單!$F5</f>
        <v>張伊涵</v>
      </c>
      <c r="D44" s="21" t="s">
        <v>82</v>
      </c>
      <c r="E44" s="21" t="s">
        <v>81</v>
      </c>
      <c r="F44" s="21" t="s">
        <v>83</v>
      </c>
      <c r="G44" s="21"/>
      <c r="H44" s="21"/>
      <c r="I44" s="21"/>
      <c r="J44" s="21"/>
      <c r="K44" s="21"/>
      <c r="L44" s="21"/>
      <c r="M44" s="21">
        <v>90</v>
      </c>
      <c r="N44" s="31" t="str">
        <f>跳高排序!H44</f>
        <v/>
      </c>
    </row>
    <row r="45" spans="1:14" ht="27" customHeight="1">
      <c r="A45" s="23">
        <v>4</v>
      </c>
      <c r="B45" s="21" t="s">
        <v>4</v>
      </c>
      <c r="C45" s="43" t="str">
        <f>[1]五年級田賽名單!$F6</f>
        <v>趙婕錡</v>
      </c>
      <c r="D45" s="21" t="s">
        <v>81</v>
      </c>
      <c r="E45" s="21" t="s">
        <v>84</v>
      </c>
      <c r="F45" s="21" t="s">
        <v>81</v>
      </c>
      <c r="G45" s="21" t="s">
        <v>83</v>
      </c>
      <c r="H45" s="21"/>
      <c r="I45" s="21"/>
      <c r="J45" s="21"/>
      <c r="K45" s="21"/>
      <c r="L45" s="21"/>
      <c r="M45" s="21">
        <v>95</v>
      </c>
      <c r="N45" s="31">
        <f>跳高排序!H45</f>
        <v>6</v>
      </c>
    </row>
    <row r="46" spans="1:14" ht="27" customHeight="1">
      <c r="A46" s="23">
        <v>5</v>
      </c>
      <c r="B46" s="21" t="s">
        <v>5</v>
      </c>
      <c r="C46" s="43" t="str">
        <f>[1]五年級田賽名單!$F7</f>
        <v>巫宜臻</v>
      </c>
      <c r="D46" s="21" t="s">
        <v>81</v>
      </c>
      <c r="E46" s="21" t="s">
        <v>82</v>
      </c>
      <c r="F46" s="21" t="s">
        <v>82</v>
      </c>
      <c r="G46" s="21" t="s">
        <v>82</v>
      </c>
      <c r="H46" s="21" t="s">
        <v>84</v>
      </c>
      <c r="I46" s="21" t="s">
        <v>83</v>
      </c>
      <c r="J46" s="21"/>
      <c r="K46" s="21"/>
      <c r="L46" s="21"/>
      <c r="M46" s="21">
        <v>105</v>
      </c>
      <c r="N46" s="31">
        <f>跳高排序!H46</f>
        <v>2</v>
      </c>
    </row>
    <row r="47" spans="1:14" ht="27" customHeight="1">
      <c r="A47" s="23">
        <v>6</v>
      </c>
      <c r="B47" s="21" t="s">
        <v>5</v>
      </c>
      <c r="C47" s="43" t="str">
        <f>[1]五年級田賽名單!$F8</f>
        <v>潘子靖</v>
      </c>
      <c r="D47" s="21" t="s">
        <v>82</v>
      </c>
      <c r="E47" s="21" t="s">
        <v>82</v>
      </c>
      <c r="F47" s="21" t="s">
        <v>81</v>
      </c>
      <c r="G47" s="21" t="s">
        <v>81</v>
      </c>
      <c r="H47" s="21" t="s">
        <v>83</v>
      </c>
      <c r="I47" s="21"/>
      <c r="J47" s="21"/>
      <c r="K47" s="21"/>
      <c r="L47" s="21"/>
      <c r="M47" s="21">
        <v>100</v>
      </c>
      <c r="N47" s="31">
        <f>跳高排序!H47</f>
        <v>3</v>
      </c>
    </row>
    <row r="48" spans="1:14" ht="27" customHeight="1">
      <c r="A48" s="23">
        <v>7</v>
      </c>
      <c r="B48" s="21" t="s">
        <v>6</v>
      </c>
      <c r="C48" s="43" t="str">
        <f>[1]五年級田賽名單!$F9</f>
        <v>劉苡涵</v>
      </c>
      <c r="D48" s="21" t="s">
        <v>82</v>
      </c>
      <c r="E48" s="21" t="s">
        <v>83</v>
      </c>
      <c r="F48" s="21"/>
      <c r="G48" s="21"/>
      <c r="H48" s="21"/>
      <c r="I48" s="21"/>
      <c r="J48" s="21"/>
      <c r="K48" s="21"/>
      <c r="L48" s="21"/>
      <c r="M48" s="21">
        <v>85</v>
      </c>
      <c r="N48" s="31" t="str">
        <f>跳高排序!H48</f>
        <v/>
      </c>
    </row>
    <row r="49" spans="1:14" ht="27" customHeight="1">
      <c r="A49" s="23">
        <v>8</v>
      </c>
      <c r="B49" s="21" t="s">
        <v>6</v>
      </c>
      <c r="C49" s="43" t="str">
        <f>[1]五年級田賽名單!$F10</f>
        <v>林欣儒</v>
      </c>
      <c r="D49" s="21" t="s">
        <v>82</v>
      </c>
      <c r="E49" s="21" t="s">
        <v>83</v>
      </c>
      <c r="F49" s="21"/>
      <c r="G49" s="21"/>
      <c r="H49" s="21"/>
      <c r="I49" s="21"/>
      <c r="J49" s="21"/>
      <c r="K49" s="21"/>
      <c r="L49" s="21"/>
      <c r="M49" s="21">
        <v>85</v>
      </c>
      <c r="N49" s="31" t="str">
        <f>跳高排序!H49</f>
        <v/>
      </c>
    </row>
    <row r="50" spans="1:14" ht="27" customHeight="1">
      <c r="A50" s="23">
        <v>9</v>
      </c>
      <c r="B50" s="21" t="s">
        <v>7</v>
      </c>
      <c r="C50" s="43" t="str">
        <f>[1]五年級田賽名單!$F11</f>
        <v>許雅晴</v>
      </c>
      <c r="D50" s="21" t="s">
        <v>82</v>
      </c>
      <c r="E50" s="21" t="s">
        <v>81</v>
      </c>
      <c r="F50" s="21" t="s">
        <v>82</v>
      </c>
      <c r="G50" s="21" t="s">
        <v>83</v>
      </c>
      <c r="H50" s="21"/>
      <c r="I50" s="21"/>
      <c r="J50" s="21"/>
      <c r="K50" s="21"/>
      <c r="L50" s="21"/>
      <c r="M50" s="21">
        <v>95</v>
      </c>
      <c r="N50" s="31">
        <f>跳高排序!H50</f>
        <v>5</v>
      </c>
    </row>
    <row r="51" spans="1:14" ht="27" customHeight="1">
      <c r="A51" s="23">
        <v>10</v>
      </c>
      <c r="B51" s="21" t="s">
        <v>7</v>
      </c>
      <c r="C51" s="43" t="str">
        <f>[1]五年級田賽名單!$F12</f>
        <v>李佩軒</v>
      </c>
      <c r="D51" s="21" t="s">
        <v>82</v>
      </c>
      <c r="E51" s="21" t="s">
        <v>82</v>
      </c>
      <c r="F51" s="21" t="s">
        <v>82</v>
      </c>
      <c r="G51" s="21" t="s">
        <v>82</v>
      </c>
      <c r="H51" s="21" t="s">
        <v>82</v>
      </c>
      <c r="I51" s="21" t="s">
        <v>83</v>
      </c>
      <c r="J51" s="21"/>
      <c r="K51" s="21"/>
      <c r="L51" s="21"/>
      <c r="M51" s="21">
        <v>105</v>
      </c>
      <c r="N51" s="31">
        <f>跳高排序!H51</f>
        <v>1</v>
      </c>
    </row>
  </sheetData>
  <sheetProtection formatCells="0" formatColumns="0" formatRows="0" insertColumns="0" insertRows="0" insertHyperlinks="0" deleteColumns="0" deleteRows="0" selectLockedCells="1" sort="0" autoFilter="0" pivotTables="0"/>
  <protectedRanges>
    <protectedRange sqref="C3:C12" name="範圍1"/>
  </protectedRanges>
  <mergeCells count="4">
    <mergeCell ref="A1:N1"/>
    <mergeCell ref="A14:N14"/>
    <mergeCell ref="A27:N27"/>
    <mergeCell ref="A40:N40"/>
  </mergeCells>
  <phoneticPr fontId="1" type="noConversion"/>
  <conditionalFormatting sqref="M3:M12">
    <cfRule type="cellIs" dxfId="25" priority="10" operator="equal">
      <formula>"棄權"</formula>
    </cfRule>
  </conditionalFormatting>
  <conditionalFormatting sqref="M16:M25">
    <cfRule type="cellIs" dxfId="24" priority="3" operator="equal">
      <formula>"棄權"</formula>
    </cfRule>
  </conditionalFormatting>
  <conditionalFormatting sqref="M29:M38">
    <cfRule type="cellIs" dxfId="23" priority="2" operator="equal">
      <formula>"棄權"</formula>
    </cfRule>
  </conditionalFormatting>
  <conditionalFormatting sqref="M42:M51">
    <cfRule type="cellIs" dxfId="22" priority="1" operator="equal">
      <formula>"棄權"</formula>
    </cfRule>
  </conditionalFormatting>
  <pageMargins left="0.35433070866141736" right="0.35433070866141736" top="0.39370078740157483" bottom="0.39370078740157483" header="0.51181102362204722" footer="0.51181102362204722"/>
  <pageSetup paperSize="9" orientation="portrait" r:id="rId1"/>
  <headerFooter alignWithMargins="0"/>
  <rowBreaks count="1" manualBreakCount="1">
    <brk id="26" max="16383" man="1"/>
  </rowBreaks>
  <extLst>
    <ext xmlns:x14="http://schemas.microsoft.com/office/spreadsheetml/2009/9/main" uri="{78C0D931-6437-407d-A8EE-F0AAD7539E65}">
      <x14:conditionalFormattings>
        <x14:conditionalFormatting xmlns:xm="http://schemas.microsoft.com/office/excel/2006/main">
          <x14:cfRule type="cellIs" priority="227" stopIfTrue="1" operator="greaterThanOrEqual" id="{02E05772-B0B3-48EC-86C9-7458DD822929}">
            <xm:f>最高紀錄!$M$6</xm:f>
            <x14:dxf>
              <font>
                <color rgb="FFFF0000"/>
              </font>
            </x14:dxf>
          </x14:cfRule>
          <xm:sqref>M3:M12</xm:sqref>
        </x14:conditionalFormatting>
        <x14:conditionalFormatting xmlns:xm="http://schemas.microsoft.com/office/excel/2006/main">
          <x14:cfRule type="cellIs" priority="4" stopIfTrue="1" operator="greaterThanOrEqual" id="{BA49FB48-53CC-4D5C-AA7D-2C68BC2429D2}">
            <xm:f>最高紀錄!$N$6</xm:f>
            <x14:dxf>
              <font>
                <color rgb="FFFF0000"/>
              </font>
            </x14:dxf>
          </x14:cfRule>
          <xm:sqref>M16:M25</xm:sqref>
        </x14:conditionalFormatting>
        <x14:conditionalFormatting xmlns:xm="http://schemas.microsoft.com/office/excel/2006/main">
          <x14:cfRule type="cellIs" priority="5" stopIfTrue="1" operator="greaterThanOrEqual" id="{2BC68A59-EAD2-47A9-955D-54CC3152DE7C}">
            <xm:f>最高紀錄!$M$5</xm:f>
            <x14:dxf>
              <font>
                <color rgb="FFFF0000"/>
              </font>
            </x14:dxf>
          </x14:cfRule>
          <xm:sqref>M29:M38</xm:sqref>
        </x14:conditionalFormatting>
        <x14:conditionalFormatting xmlns:xm="http://schemas.microsoft.com/office/excel/2006/main">
          <x14:cfRule type="cellIs" priority="6" stopIfTrue="1" operator="greaterThanOrEqual" id="{476B4C49-6CC6-46D4-A4B5-35BDF7DB94EB}">
            <xm:f>最高紀錄!$N$5</xm:f>
            <x14:dxf>
              <font>
                <color rgb="FFFF0000"/>
              </font>
            </x14:dxf>
          </x14:cfRule>
          <xm:sqref>M42:M51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I13"/>
  <sheetViews>
    <sheetView zoomScaleNormal="100" zoomScaleSheetLayoutView="110" workbookViewId="0">
      <selection activeCell="I23" sqref="I23"/>
    </sheetView>
  </sheetViews>
  <sheetFormatPr defaultRowHeight="16.5"/>
  <cols>
    <col min="1" max="1" width="9.5" style="16" bestFit="1" customWidth="1"/>
    <col min="2" max="9" width="9" style="16" customWidth="1"/>
    <col min="10" max="10" width="9" style="16"/>
    <col min="11" max="11" width="9.5" style="16" bestFit="1" customWidth="1"/>
    <col min="12" max="16384" width="9" style="16"/>
  </cols>
  <sheetData>
    <row r="1" spans="1:9" ht="17.25" customHeight="1">
      <c r="A1" s="47" t="s">
        <v>29</v>
      </c>
      <c r="B1" s="67" t="s">
        <v>30</v>
      </c>
      <c r="C1" s="67"/>
      <c r="D1" s="67"/>
      <c r="E1" s="67"/>
      <c r="F1" s="67" t="s">
        <v>38</v>
      </c>
      <c r="G1" s="67"/>
      <c r="H1" s="67"/>
      <c r="I1" s="67"/>
    </row>
    <row r="2" spans="1:9" ht="20.100000000000001" customHeight="1">
      <c r="A2" s="48" t="s">
        <v>43</v>
      </c>
      <c r="B2" s="47" t="s">
        <v>31</v>
      </c>
      <c r="C2" s="47" t="s">
        <v>35</v>
      </c>
      <c r="D2" s="47" t="s">
        <v>36</v>
      </c>
      <c r="E2" s="47" t="s">
        <v>32</v>
      </c>
      <c r="F2" s="47" t="s">
        <v>31</v>
      </c>
      <c r="G2" s="47" t="s">
        <v>35</v>
      </c>
      <c r="H2" s="47" t="s">
        <v>36</v>
      </c>
      <c r="I2" s="47" t="s">
        <v>32</v>
      </c>
    </row>
    <row r="3" spans="1:9">
      <c r="A3" s="47" t="s">
        <v>3</v>
      </c>
      <c r="B3" s="49">
        <f>IF(AND(積分計算!B9&lt;&gt;" ",積分計算!C9&lt;&gt;" "),積分計算!B9&amp;"+"&amp;積分計算!C9,SUM(積分計算!B9:C9))</f>
        <v>3</v>
      </c>
      <c r="C3" s="49" t="str">
        <f>IF(AND(積分計算!D9&lt;&gt;" ",積分計算!E9&lt;&gt;" "),積分計算!D9&amp;"+"&amp;積分計算!E9,SUM(積分計算!D9:E9))</f>
        <v>2+1</v>
      </c>
      <c r="D3" s="49" t="str">
        <f>IF(AND(積分計算!F9&lt;&gt;" ",積分計算!G9&lt;&gt;" "),積分計算!F9&amp;"+"&amp;積分計算!G9,SUM(積分計算!F9:G9))</f>
        <v>2+3</v>
      </c>
      <c r="E3" s="49" t="str">
        <f>IF(AND(積分計算!H9&lt;&gt;" ",積分計算!I9&lt;&gt;" "),積分計算!H9&amp;"+"&amp;積分計算!I9,SUM(積分計算!H9:I9))</f>
        <v>5+4</v>
      </c>
      <c r="F3" s="49">
        <f>IF(AND(積分計算!J9&lt;&gt;" ",積分計算!K9&lt;&gt;" "),積分計算!J9&amp;"+"&amp;積分計算!K9,SUM(積分計算!J9:K9))</f>
        <v>3</v>
      </c>
      <c r="G3" s="49">
        <f>IF(AND(積分計算!L9&lt;&gt;" ",積分計算!M9&lt;&gt;" "),積分計算!L9&amp;"+"&amp;積分計算!M9,SUM(積分計算!L9:M9))</f>
        <v>0</v>
      </c>
      <c r="H3" s="49">
        <f>IF(AND(積分計算!N9&lt;&gt;" ",積分計算!O9&lt;&gt;" "),積分計算!N9&amp;"+"&amp;積分計算!O9,SUM(積分計算!N9:O9))</f>
        <v>4</v>
      </c>
      <c r="I3" s="49">
        <f>IF(AND(積分計算!P9&lt;&gt;" ",積分計算!Q9&lt;&gt;" "),積分計算!P9&amp;"+"&amp;積分計算!Q9,SUM(積分計算!P9:Q9))</f>
        <v>4</v>
      </c>
    </row>
    <row r="4" spans="1:9">
      <c r="A4" s="47" t="s">
        <v>4</v>
      </c>
      <c r="B4" s="49">
        <f>IF(AND(積分計算!B10&lt;&gt;" ",積分計算!C10&lt;&gt;" "),積分計算!B10&amp;"+"&amp;積分計算!C10,SUM(積分計算!B10:C10))</f>
        <v>2</v>
      </c>
      <c r="C4" s="49">
        <f>IF(AND(積分計算!D10&lt;&gt;" ",積分計算!E10&lt;&gt;" "),積分計算!D10&amp;"+"&amp;積分計算!E10,SUM(積分計算!D10:E10))</f>
        <v>0</v>
      </c>
      <c r="D4" s="49">
        <f>IF(AND(積分計算!F10&lt;&gt;" ",積分計算!G10&lt;&gt;" "),積分計算!F10&amp;"+"&amp;積分計算!G10,SUM(積分計算!F10:G10))</f>
        <v>5</v>
      </c>
      <c r="E4" s="49">
        <f>IF(AND(積分計算!H10&lt;&gt;" ",積分計算!I10&lt;&gt;" "),積分計算!H10&amp;"+"&amp;積分計算!I10,SUM(積分計算!H10:I10))</f>
        <v>1</v>
      </c>
      <c r="F4" s="49">
        <f>IF(AND(積分計算!J10&lt;&gt;" ",積分計算!K10&lt;&gt;" "),積分計算!J10&amp;"+"&amp;積分計算!K10,SUM(積分計算!J10:K10))</f>
        <v>1</v>
      </c>
      <c r="G4" s="49">
        <f>IF(AND(積分計算!L10&lt;&gt;" ",積分計算!M10&lt;&gt;" "),積分計算!L10&amp;"+"&amp;積分計算!M10,SUM(積分計算!L10:M10))</f>
        <v>1</v>
      </c>
      <c r="H4" s="49">
        <f>IF(AND(積分計算!N10&lt;&gt;" ",積分計算!O10&lt;&gt;" "),積分計算!N10&amp;"+"&amp;積分計算!O10,SUM(積分計算!N10:O10))</f>
        <v>1</v>
      </c>
      <c r="I4" s="49">
        <f>IF(AND(積分計算!P10&lt;&gt;" ",積分計算!Q10&lt;&gt;" "),積分計算!P10&amp;"+"&amp;積分計算!Q10,SUM(積分計算!P10:Q10))</f>
        <v>3</v>
      </c>
    </row>
    <row r="5" spans="1:9">
      <c r="A5" s="47" t="s">
        <v>5</v>
      </c>
      <c r="B5" s="49" t="str">
        <f>IF(AND(積分計算!B11&lt;&gt;" ",積分計算!C11&lt;&gt;" "),積分計算!B11&amp;"+"&amp;積分計算!C11,SUM(積分計算!B11:C11))</f>
        <v>4+7</v>
      </c>
      <c r="C5" s="49" t="str">
        <f>IF(AND(積分計算!D11&lt;&gt;" ",積分計算!E11&lt;&gt;" "),積分計算!D11&amp;"+"&amp;積分計算!E11,SUM(積分計算!D11:E11))</f>
        <v>1+7</v>
      </c>
      <c r="D5" s="49">
        <f>IF(AND(積分計算!F11&lt;&gt;" ",積分計算!G11&lt;&gt;" "),積分計算!F11&amp;"+"&amp;積分計算!G11,SUM(積分計算!F11:G11))</f>
        <v>7</v>
      </c>
      <c r="E5" s="49">
        <f>IF(AND(積分計算!H11&lt;&gt;" ",積分計算!I11&lt;&gt;" "),積分計算!H11&amp;"+"&amp;積分計算!I11,SUM(積分計算!H11:I11))</f>
        <v>3</v>
      </c>
      <c r="F5" s="49" t="str">
        <f>IF(AND(積分計算!J11&lt;&gt;" ",積分計算!K11&lt;&gt;" "),積分計算!J11&amp;"+"&amp;積分計算!K11,SUM(積分計算!J11:K11))</f>
        <v>5+4</v>
      </c>
      <c r="G5" s="49" t="str">
        <f>IF(AND(積分計算!L11&lt;&gt;" ",積分計算!M11&lt;&gt;" "),積分計算!L11&amp;"+"&amp;積分計算!M11,SUM(積分計算!L11:M11))</f>
        <v>3+2</v>
      </c>
      <c r="H5" s="49" t="str">
        <f>IF(AND(積分計算!N11&lt;&gt;" ",積分計算!O11&lt;&gt;" "),積分計算!N11&amp;"+"&amp;積分計算!O11,SUM(積分計算!N11:O11))</f>
        <v>5+2</v>
      </c>
      <c r="I5" s="49">
        <f>IF(AND(積分計算!P11&lt;&gt;" ",積分計算!Q11&lt;&gt;" "),積分計算!P11&amp;"+"&amp;積分計算!Q11,SUM(積分計算!P11:Q11))</f>
        <v>7</v>
      </c>
    </row>
    <row r="6" spans="1:9">
      <c r="A6" s="47" t="s">
        <v>6</v>
      </c>
      <c r="B6" s="49">
        <f>IF(AND(積分計算!B12&lt;&gt;" ",積分計算!C12&lt;&gt;" "),積分計算!B12&amp;"+"&amp;積分計算!C12,SUM(積分計算!B12:C12))</f>
        <v>5</v>
      </c>
      <c r="C6" s="49">
        <f>IF(AND(積分計算!D12&lt;&gt;" ",積分計算!E12&lt;&gt;" "),積分計算!D12&amp;"+"&amp;積分計算!E12,SUM(積分計算!D12:E12))</f>
        <v>4</v>
      </c>
      <c r="D6" s="49">
        <f>IF(AND(積分計算!F12&lt;&gt;" ",積分計算!G12&lt;&gt;" "),積分計算!F12&amp;"+"&amp;積分計算!G12,SUM(積分計算!F12:G12))</f>
        <v>4</v>
      </c>
      <c r="E6" s="49">
        <f>IF(AND(積分計算!H12&lt;&gt;" ",積分計算!I12&lt;&gt;" "),積分計算!H12&amp;"+"&amp;積分計算!I12,SUM(積分計算!H12:I12))</f>
        <v>0</v>
      </c>
      <c r="F6" s="49">
        <f>IF(AND(積分計算!J12&lt;&gt;" ",積分計算!K12&lt;&gt;" "),積分計算!J12&amp;"+"&amp;積分計算!K12,SUM(積分計算!J12:K12))</f>
        <v>0</v>
      </c>
      <c r="G6" s="49">
        <f>IF(AND(積分計算!L12&lt;&gt;" ",積分計算!M12&lt;&gt;" "),積分計算!L12&amp;"+"&amp;積分計算!M12,SUM(積分計算!L12:M12))</f>
        <v>5</v>
      </c>
      <c r="H6" s="49">
        <f>IF(AND(積分計算!N12&lt;&gt;" ",積分計算!O12&lt;&gt;" "),積分計算!N12&amp;"+"&amp;積分計算!O12,SUM(積分計算!N12:O12))</f>
        <v>3</v>
      </c>
      <c r="I6" s="49">
        <f>IF(AND(積分計算!P12&lt;&gt;" ",積分計算!Q12&lt;&gt;" "),積分計算!P12&amp;"+"&amp;積分計算!Q12,SUM(積分計算!P12:Q12))</f>
        <v>2</v>
      </c>
    </row>
    <row r="7" spans="1:9" ht="17.25" customHeight="1">
      <c r="A7" s="47" t="s">
        <v>7</v>
      </c>
      <c r="B7" s="49">
        <f>IF(AND(積分計算!B13&lt;&gt;" ",積分計算!C13&lt;&gt;" "),積分計算!B13&amp;"+"&amp;積分計算!C13,SUM(積分計算!B13:C13))</f>
        <v>1</v>
      </c>
      <c r="C7" s="49" t="str">
        <f>IF(AND(積分計算!D13&lt;&gt;" ",積分計算!E13&lt;&gt;" "),積分計算!D13&amp;"+"&amp;積分計算!E13,SUM(積分計算!D13:E13))</f>
        <v>5+3</v>
      </c>
      <c r="D7" s="49">
        <f>IF(AND(積分計算!F13&lt;&gt;" ",積分計算!G13&lt;&gt;" "),積分計算!F13&amp;"+"&amp;積分計算!G13,SUM(積分計算!F13:G13))</f>
        <v>1</v>
      </c>
      <c r="E7" s="49" t="str">
        <f>IF(AND(積分計算!H13&lt;&gt;" ",積分計算!I13&lt;&gt;" "),積分計算!H13&amp;"+"&amp;積分計算!I13,SUM(積分計算!H13:I13))</f>
        <v>7+2</v>
      </c>
      <c r="F7" s="49" t="str">
        <f>IF(AND(積分計算!J13&lt;&gt;" ",積分計算!K13&lt;&gt;" "),積分計算!J13&amp;"+"&amp;積分計算!K13,SUM(積分計算!J13:K13))</f>
        <v>2+7</v>
      </c>
      <c r="G7" s="49" t="str">
        <f>IF(AND(積分計算!L13&lt;&gt;" ",積分計算!M13&lt;&gt;" "),積分計算!L13&amp;"+"&amp;積分計算!M13,SUM(積分計算!L13:M13))</f>
        <v>4+7</v>
      </c>
      <c r="H7" s="49">
        <f>IF(AND(積分計算!N13&lt;&gt;" ",積分計算!O13&lt;&gt;" "),積分計算!N13&amp;"+"&amp;積分計算!O13,SUM(積分計算!N13:O13))</f>
        <v>7</v>
      </c>
      <c r="I7" s="49" t="str">
        <f>IF(AND(積分計算!P13&lt;&gt;" ",積分計算!Q13&lt;&gt;" "),積分計算!P13&amp;"+"&amp;積分計算!Q13,SUM(積分計算!P13:Q13))</f>
        <v>5+1</v>
      </c>
    </row>
    <row r="8" spans="1:9" ht="20.100000000000001" customHeight="1">
      <c r="A8" s="48" t="s">
        <v>44</v>
      </c>
      <c r="B8" s="49" t="s">
        <v>31</v>
      </c>
      <c r="C8" s="49" t="s">
        <v>35</v>
      </c>
      <c r="D8" s="49" t="s">
        <v>36</v>
      </c>
      <c r="E8" s="49" t="s">
        <v>32</v>
      </c>
      <c r="F8" s="49" t="s">
        <v>31</v>
      </c>
      <c r="G8" s="49" t="s">
        <v>35</v>
      </c>
      <c r="H8" s="49" t="s">
        <v>36</v>
      </c>
      <c r="I8" s="49" t="s">
        <v>32</v>
      </c>
    </row>
    <row r="9" spans="1:9">
      <c r="A9" s="47" t="s">
        <v>8</v>
      </c>
      <c r="B9" s="49" t="str">
        <f>IF(AND(積分計算!B15&lt;&gt;" ",積分計算!C15&lt;&gt;" "),積分計算!B15&amp;"+"&amp;積分計算!C15,SUM(積分計算!B15:C15))</f>
        <v>2+3</v>
      </c>
      <c r="C9" s="49">
        <f>IF(AND(積分計算!D15&lt;&gt;" ",積分計算!E15&lt;&gt;" "),積分計算!D15&amp;"+"&amp;積分計算!E15,SUM(積分計算!D15:E15))</f>
        <v>0</v>
      </c>
      <c r="D9" s="49">
        <f>IF(AND(積分計算!F15&lt;&gt;" ",積分計算!G15&lt;&gt;" "),積分計算!F15&amp;"+"&amp;積分計算!G15,SUM(積分計算!F15:G15))</f>
        <v>0</v>
      </c>
      <c r="E9" s="49">
        <f>IF(AND(積分計算!H15&lt;&gt;" ",積分計算!I15&lt;&gt;" "),積分計算!H15&amp;"+"&amp;積分計算!I15,SUM(積分計算!H15:I15))</f>
        <v>0</v>
      </c>
      <c r="F9" s="49">
        <f>IF(AND(積分計算!J15&lt;&gt;" ",積分計算!K15&lt;&gt;" "),積分計算!J15&amp;"+"&amp;積分計算!K15,SUM(積分計算!J15:K15))</f>
        <v>4</v>
      </c>
      <c r="G9" s="49">
        <f>IF(AND(積分計算!L15&lt;&gt;" ",積分計算!M15&lt;&gt;" "),積分計算!L15&amp;"+"&amp;積分計算!M15,SUM(積分計算!L15:M15))</f>
        <v>0</v>
      </c>
      <c r="H9" s="49">
        <f>IF(AND(積分計算!N15&lt;&gt;" ",積分計算!O15&lt;&gt;" "),積分計算!N15&amp;"+"&amp;積分計算!O15,SUM(積分計算!N15:O15))</f>
        <v>5</v>
      </c>
      <c r="I9" s="49">
        <f>IF(AND(積分計算!P15&lt;&gt;" ",積分計算!Q15&lt;&gt;" "),積分計算!P15&amp;"+"&amp;積分計算!Q15,SUM(積分計算!P15:Q15))</f>
        <v>4</v>
      </c>
    </row>
    <row r="10" spans="1:9">
      <c r="A10" s="47" t="s">
        <v>9</v>
      </c>
      <c r="B10" s="49">
        <f>IF(AND(積分計算!B16&lt;&gt;" ",積分計算!C16&lt;&gt;" "),積分計算!B16&amp;"+"&amp;積分計算!C16,SUM(積分計算!B16:C16))</f>
        <v>0</v>
      </c>
      <c r="C10" s="49">
        <f>IF(AND(積分計算!D16&lt;&gt;" ",積分計算!E16&lt;&gt;" "),積分計算!D16&amp;"+"&amp;積分計算!E16,SUM(積分計算!D16:E16))</f>
        <v>2</v>
      </c>
      <c r="D10" s="49">
        <f>IF(AND(積分計算!F16&lt;&gt;" ",積分計算!G16&lt;&gt;" "),積分計算!F16&amp;"+"&amp;積分計算!G16,SUM(積分計算!F16:G16))</f>
        <v>1</v>
      </c>
      <c r="E10" s="49" t="str">
        <f>IF(AND(積分計算!H16&lt;&gt;" ",積分計算!I16&lt;&gt;" "),積分計算!H16&amp;"+"&amp;積分計算!I16,SUM(積分計算!H16:I16))</f>
        <v>1+2</v>
      </c>
      <c r="F10" s="49">
        <f>IF(AND(積分計算!J16&lt;&gt;" ",積分計算!K16&lt;&gt;" "),積分計算!J16&amp;"+"&amp;積分計算!K16,SUM(積分計算!J16:K16))</f>
        <v>5</v>
      </c>
      <c r="G10" s="49">
        <f>IF(AND(積分計算!L16&lt;&gt;" ",積分計算!M16&lt;&gt;" "),積分計算!L16&amp;"+"&amp;積分計算!M16,SUM(積分計算!L16:M16))</f>
        <v>2</v>
      </c>
      <c r="H10" s="49">
        <f>IF(AND(積分計算!N16&lt;&gt;" ",積分計算!O16&lt;&gt;" "),積分計算!N16&amp;"+"&amp;積分計算!O16,SUM(積分計算!N16:O16))</f>
        <v>0</v>
      </c>
      <c r="I10" s="49">
        <f>IF(AND(積分計算!P16&lt;&gt;" ",積分計算!Q16&lt;&gt;" "),積分計算!P16&amp;"+"&amp;積分計算!Q16,SUM(積分計算!P16:Q16))</f>
        <v>1</v>
      </c>
    </row>
    <row r="11" spans="1:9">
      <c r="A11" s="47" t="s">
        <v>10</v>
      </c>
      <c r="B11" s="49" t="str">
        <f>IF(AND(積分計算!B17&lt;&gt;" ",積分計算!C17&lt;&gt;" "),積分計算!B17&amp;"+"&amp;積分計算!C17,SUM(積分計算!B17:C17))</f>
        <v>4+5</v>
      </c>
      <c r="C11" s="49" t="str">
        <f>IF(AND(積分計算!D17&lt;&gt;" ",積分計算!E17&lt;&gt;" "),積分計算!D17&amp;"+"&amp;積分計算!E17,SUM(積分計算!D17:E17))</f>
        <v>5+1</v>
      </c>
      <c r="D11" s="49" t="str">
        <f>IF(AND(積分計算!F17&lt;&gt;" ",積分計算!G17&lt;&gt;" "),積分計算!F17&amp;"+"&amp;積分計算!G17,SUM(積分計算!F17:G17))</f>
        <v>7+5</v>
      </c>
      <c r="E11" s="49" t="str">
        <f>IF(AND(積分計算!H17&lt;&gt;" ",積分計算!I17&lt;&gt;" "),積分計算!H17&amp;"+"&amp;積分計算!I17,SUM(積分計算!H17:I17))</f>
        <v>7+3</v>
      </c>
      <c r="F11" s="49">
        <f>IF(AND(積分計算!J17&lt;&gt;" ",積分計算!K17&lt;&gt;" "),積分計算!J17&amp;"+"&amp;積分計算!K17,SUM(積分計算!J17:K17))</f>
        <v>7</v>
      </c>
      <c r="G11" s="49" t="str">
        <f>IF(AND(積分計算!L17&lt;&gt;" ",積分計算!M17&lt;&gt;" "),積分計算!L17&amp;"+"&amp;積分計算!M17,SUM(積分計算!L17:M17))</f>
        <v>5+4</v>
      </c>
      <c r="H11" s="49" t="str">
        <f>IF(AND(積分計算!N17&lt;&gt;" ",積分計算!O17&lt;&gt;" "),積分計算!N17&amp;"+"&amp;積分計算!O17,SUM(積分計算!N17:O17))</f>
        <v>1+7</v>
      </c>
      <c r="I11" s="49">
        <f>IF(AND(積分計算!P17&lt;&gt;" ",積分計算!Q17&lt;&gt;" "),積分計算!P17&amp;"+"&amp;積分計算!Q17,SUM(積分計算!P17:Q17))</f>
        <v>2</v>
      </c>
    </row>
    <row r="12" spans="1:9">
      <c r="A12" s="47" t="s">
        <v>33</v>
      </c>
      <c r="B12" s="49" t="str">
        <f>IF(AND(積分計算!B18&lt;&gt;" ",積分計算!C18&lt;&gt;" "),積分計算!B18&amp;"+"&amp;積分計算!C18,SUM(積分計算!B18:C18))</f>
        <v>7+1</v>
      </c>
      <c r="C12" s="49">
        <f>IF(AND(積分計算!D18&lt;&gt;" ",積分計算!E18&lt;&gt;" "),積分計算!D18&amp;"+"&amp;積分計算!E18,SUM(積分計算!D18:E18))</f>
        <v>3</v>
      </c>
      <c r="D12" s="49" t="str">
        <f>IF(AND(積分計算!F18&lt;&gt;" ",積分計算!G18&lt;&gt;" "),積分計算!F18&amp;"+"&amp;積分計算!G18,SUM(積分計算!F18:G18))</f>
        <v>4+3</v>
      </c>
      <c r="E12" s="49" t="str">
        <f>IF(AND(積分計算!H18&lt;&gt;" ",積分計算!I18&lt;&gt;" "),積分計算!H18&amp;"+"&amp;積分計算!I18,SUM(積分計算!H18:I18))</f>
        <v>5+4</v>
      </c>
      <c r="F12" s="49" t="str">
        <f>IF(AND(積分計算!J18&lt;&gt;" ",積分計算!K18&lt;&gt;" "),積分計算!J18&amp;"+"&amp;積分計算!K18,SUM(積分計算!J18:K18))</f>
        <v>3+3</v>
      </c>
      <c r="G12" s="49" t="str">
        <f>IF(AND(積分計算!L18&lt;&gt;" ",積分計算!M18&lt;&gt;" "),積分計算!L18&amp;"+"&amp;積分計算!M18,SUM(積分計算!L18:M18))</f>
        <v>1+3</v>
      </c>
      <c r="H12" s="49" t="str">
        <f>IF(AND(積分計算!N18&lt;&gt;" ",積分計算!O18&lt;&gt;" "),積分計算!N18&amp;"+"&amp;積分計算!O18,SUM(積分計算!N18:O18))</f>
        <v>4+3</v>
      </c>
      <c r="I12" s="49">
        <f>IF(AND(積分計算!P18&lt;&gt;" ",積分計算!Q18&lt;&gt;" "),積分計算!P18&amp;"+"&amp;積分計算!Q18,SUM(積分計算!P18:Q18))</f>
        <v>7</v>
      </c>
    </row>
    <row r="13" spans="1:9">
      <c r="A13" s="47" t="s">
        <v>34</v>
      </c>
      <c r="B13" s="49">
        <f>IF(AND(積分計算!B19&lt;&gt;" ",積分計算!C19&lt;&gt;" "),積分計算!B19&amp;"+"&amp;積分計算!C19,SUM(積分計算!B19:C19))</f>
        <v>0</v>
      </c>
      <c r="C13" s="49" t="str">
        <f>IF(AND(積分計算!D19&lt;&gt;" ",積分計算!E19&lt;&gt;" "),積分計算!D19&amp;"+"&amp;積分計算!E19,SUM(積分計算!D19:E19))</f>
        <v>7+4</v>
      </c>
      <c r="D13" s="49">
        <f>IF(AND(積分計算!F19&lt;&gt;" ",積分計算!G19&lt;&gt;" "),積分計算!F19&amp;"+"&amp;積分計算!G19,SUM(積分計算!F19:G19))</f>
        <v>2</v>
      </c>
      <c r="E13" s="49">
        <f>IF(AND(積分計算!H19&lt;&gt;" ",積分計算!I19&lt;&gt;" "),積分計算!H19&amp;"+"&amp;積分計算!I19,SUM(積分計算!H19:I19))</f>
        <v>0</v>
      </c>
      <c r="F13" s="49">
        <f>IF(AND(積分計算!J19&lt;&gt;" ",積分計算!K19&lt;&gt;" "),積分計算!J19&amp;"+"&amp;積分計算!K19,SUM(積分計算!J19:K19))</f>
        <v>1</v>
      </c>
      <c r="G13" s="49">
        <f>IF(AND(積分計算!L19&lt;&gt;" ",積分計算!M19&lt;&gt;" "),積分計算!L19&amp;"+"&amp;積分計算!M19,SUM(積分計算!L19:M19))</f>
        <v>7</v>
      </c>
      <c r="H13" s="49">
        <f>IF(AND(積分計算!N19&lt;&gt;" ",積分計算!O19&lt;&gt;" "),積分計算!N19&amp;"+"&amp;積分計算!O19,SUM(積分計算!N19:O19))</f>
        <v>2</v>
      </c>
      <c r="I13" s="49" t="str">
        <f>IF(AND(積分計算!P19&lt;&gt;" ",積分計算!Q19&lt;&gt;" "),積分計算!P19&amp;"+"&amp;積分計算!Q19,SUM(積分計算!P19:Q19))</f>
        <v>3+5</v>
      </c>
    </row>
  </sheetData>
  <mergeCells count="2">
    <mergeCell ref="B1:E1"/>
    <mergeCell ref="F1:I1"/>
  </mergeCells>
  <phoneticPr fontId="1" type="noConversion"/>
  <pageMargins left="0.70866141732283472" right="0.70866141732283472" top="0.74803149606299213" bottom="0.74803149606299213" header="0.31496062992125984" footer="0.31496062992125984"/>
  <pageSetup paperSize="8" scale="21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1">
    <tabColor rgb="FF0070C0"/>
  </sheetPr>
  <dimension ref="A1:N16"/>
  <sheetViews>
    <sheetView workbookViewId="0">
      <selection activeCell="H21" sqref="H21"/>
    </sheetView>
  </sheetViews>
  <sheetFormatPr defaultRowHeight="16.5"/>
  <cols>
    <col min="1" max="1" width="13" style="17" bestFit="1" customWidth="1"/>
    <col min="2" max="16384" width="9" style="17"/>
  </cols>
  <sheetData>
    <row r="1" spans="1:14">
      <c r="A1" s="69" t="str">
        <f>[2]工作表1!$A$1</f>
        <v>臺中市大雅區三和國民小學校慶暨社區聯合運動大會田徑賽最高紀錄</v>
      </c>
      <c r="B1" s="69"/>
      <c r="C1" s="69"/>
      <c r="D1" s="69"/>
      <c r="E1" s="69"/>
      <c r="F1" s="69"/>
      <c r="G1" s="69"/>
      <c r="H1" s="69"/>
      <c r="I1" s="69"/>
    </row>
    <row r="2" spans="1:14">
      <c r="A2" s="69" t="str">
        <f>[2]工作表1!$A$2</f>
        <v>（紀錄日期至110.12.11.—64週年校慶運動會）</v>
      </c>
      <c r="B2" s="69"/>
      <c r="C2" s="69"/>
      <c r="D2" s="69"/>
      <c r="E2" s="69"/>
      <c r="F2" s="69"/>
      <c r="G2" s="69"/>
      <c r="H2" s="69"/>
      <c r="I2" s="69"/>
    </row>
    <row r="3" spans="1:14">
      <c r="A3" s="69" t="str">
        <f>[2]工作表1!$A$3</f>
        <v>項目</v>
      </c>
      <c r="B3" s="70" t="str">
        <f>[2]工作表1!$F$3</f>
        <v>男童</v>
      </c>
      <c r="C3" s="70"/>
      <c r="D3" s="70"/>
      <c r="E3" s="70"/>
      <c r="F3" s="69" t="str">
        <f>[2]工作表1!$B$3</f>
        <v>女童</v>
      </c>
      <c r="G3" s="69"/>
      <c r="H3" s="69"/>
      <c r="I3" s="69"/>
    </row>
    <row r="4" spans="1:14">
      <c r="A4" s="69"/>
      <c r="B4" s="40" t="str">
        <f>[2]工作表1!F4</f>
        <v>紀錄</v>
      </c>
      <c r="C4" s="40" t="str">
        <f>[2]工作表1!G4</f>
        <v>保持者</v>
      </c>
      <c r="D4" s="40" t="str">
        <f>[2]工作表1!H4</f>
        <v>班級</v>
      </c>
      <c r="E4" s="40" t="str">
        <f>[2]工作表1!I4</f>
        <v>學年度</v>
      </c>
      <c r="F4" s="37" t="str">
        <f>[2]工作表1!B4</f>
        <v>紀錄</v>
      </c>
      <c r="G4" s="37" t="str">
        <f>[2]工作表1!C4</f>
        <v>保持者</v>
      </c>
      <c r="H4" s="37" t="str">
        <f>[2]工作表1!D4</f>
        <v>班級</v>
      </c>
      <c r="I4" s="37" t="str">
        <f>[2]工作表1!E4</f>
        <v>學年度</v>
      </c>
      <c r="K4" s="68" t="str">
        <f>最高紀錄!A3</f>
        <v>項目</v>
      </c>
      <c r="L4" s="68"/>
      <c r="M4" s="36" t="str">
        <f>最高紀錄!B3</f>
        <v>男童</v>
      </c>
      <c r="N4" s="36" t="str">
        <f>最高紀錄!F3</f>
        <v>女童</v>
      </c>
    </row>
    <row r="5" spans="1:14" ht="33.75" customHeight="1">
      <c r="A5" s="37" t="str">
        <f>[2]工作表1!A5</f>
        <v>跳高(五年級)</v>
      </c>
      <c r="B5" s="40" t="str">
        <f>[2]工作表1!F5</f>
        <v>120cm</v>
      </c>
      <c r="C5" s="41" t="str">
        <f>[2]工作表1!G5</f>
        <v>陳勇廷         劉峻廷        張傑森</v>
      </c>
      <c r="D5" s="41" t="str">
        <f>[2]工作表1!H5</f>
        <v>五甲       五乙      五丁</v>
      </c>
      <c r="E5" s="41" t="str">
        <f>[2]工作表1!I5</f>
        <v>101       108      110</v>
      </c>
      <c r="F5" s="37" t="str">
        <f>[2]工作表1!B5</f>
        <v>125cm</v>
      </c>
      <c r="G5" s="37" t="str">
        <f>[2]工作表1!C5</f>
        <v>張美琴</v>
      </c>
      <c r="H5" s="37" t="str">
        <f>[2]工作表1!D5</f>
        <v>五丙</v>
      </c>
      <c r="I5" s="37">
        <f>[2]工作表1!E5</f>
        <v>102</v>
      </c>
      <c r="K5" s="68" t="str">
        <f>最高紀錄!A5</f>
        <v>跳高(五年級)</v>
      </c>
      <c r="L5" s="68"/>
      <c r="M5" s="39">
        <f>VALUE(LEFT(B5,3))</f>
        <v>120</v>
      </c>
      <c r="N5" s="39">
        <f>VALUE(LEFT(F5,3))</f>
        <v>125</v>
      </c>
    </row>
    <row r="6" spans="1:14">
      <c r="A6" s="37" t="str">
        <f>[2]工作表1!A6</f>
        <v>跳高(六年級)</v>
      </c>
      <c r="B6" s="40">
        <f>IF(AND(積分計算!B9&lt;&gt;" ",積分計算!C9&lt;&gt;" "),積分計算!B9&amp;"+"&amp;積分計算!C9,IF(積分計算!B9&lt;&gt;" ",積分計算!B9,積分計算!C9))</f>
        <v>3</v>
      </c>
      <c r="C6" s="61" t="str">
        <f>IF(AND(積分計算!D9&lt;&gt;" ",積分計算!E9&lt;&gt;" "),積分計算!D9&amp;"+"&amp;積分計算!E9,IF(積分計算!D9&lt;&gt;" ",積分計算!D9,積分計算!E9))</f>
        <v>2+1</v>
      </c>
      <c r="D6" s="61" t="str">
        <f>IF(AND(積分計算!F9&lt;&gt;" ",積分計算!G9&lt;&gt;" "),積分計算!F9&amp;"+"&amp;積分計算!G9,IF(積分計算!F9&lt;&gt;" ",積分計算!F9,積分計算!G9))</f>
        <v>2+3</v>
      </c>
      <c r="E6" s="61" t="str">
        <f>IF(AND(積分計算!H9&lt;&gt;" ",積分計算!I9&lt;&gt;" "),積分計算!H9&amp;"+"&amp;積分計算!I9,IF(積分計算!H9&lt;&gt;" ",積分計算!H9,積分計算!I9))</f>
        <v>5+4</v>
      </c>
      <c r="F6" s="61">
        <f>IF(AND(積分計算!J9&lt;&gt;" ",積分計算!K9&lt;&gt;" "),積分計算!J9&amp;"+"&amp;積分計算!K9,IF(積分計算!J9&lt;&gt;" ",積分計算!J9,積分計算!K9))</f>
        <v>3</v>
      </c>
      <c r="G6" s="61" t="str">
        <f>IF(AND(積分計算!L9&lt;&gt;" ",積分計算!M9&lt;&gt;" "),積分計算!L9&amp;"+"&amp;積分計算!M9,IF(積分計算!L9&lt;&gt;" ",積分計算!L9,積分計算!M9))</f>
        <v xml:space="preserve"> </v>
      </c>
      <c r="H6" s="61">
        <f>IF(AND(積分計算!N9&lt;&gt;" ",積分計算!O9&lt;&gt;" "),積分計算!N9&amp;"+"&amp;積分計算!O9,IF(積分計算!N9&lt;&gt;" ",積分計算!N9,積分計算!O9))</f>
        <v>4</v>
      </c>
      <c r="I6" s="61">
        <f>IF(AND(積分計算!P9&lt;&gt;" ",積分計算!Q9&lt;&gt;" "),積分計算!P9&amp;"+"&amp;積分計算!Q9,IF(積分計算!P9&lt;&gt;" ",積分計算!P9,積分計算!Q9))</f>
        <v>4</v>
      </c>
      <c r="K6" s="68" t="str">
        <f>最高紀錄!A6</f>
        <v>跳高(六年級)</v>
      </c>
      <c r="L6" s="68"/>
      <c r="M6" s="39">
        <f>VALUE(LEFT(B6,3))</f>
        <v>3</v>
      </c>
      <c r="N6" s="39">
        <f>VALUE(LEFT(F6,3))</f>
        <v>3</v>
      </c>
    </row>
    <row r="7" spans="1:14">
      <c r="A7" s="37" t="str">
        <f>[2]工作表1!A7</f>
        <v>跳遠(五年級)</v>
      </c>
      <c r="B7" s="61">
        <f>IF(AND(積分計算!B10&lt;&gt;" ",積分計算!C10&lt;&gt;" "),積分計算!B10&amp;"+"&amp;積分計算!C10,IF(積分計算!B10&lt;&gt;" ",積分計算!B10,積分計算!C10))</f>
        <v>2</v>
      </c>
      <c r="C7" s="61" t="str">
        <f>IF(AND(積分計算!D10&lt;&gt;" ",積分計算!E10&lt;&gt;" "),積分計算!D10&amp;"+"&amp;積分計算!E10,IF(積分計算!D10&lt;&gt;" ",積分計算!D10,積分計算!E10))</f>
        <v xml:space="preserve"> </v>
      </c>
      <c r="D7" s="61">
        <f>IF(AND(積分計算!F10&lt;&gt;" ",積分計算!G10&lt;&gt;" "),積分計算!F10&amp;"+"&amp;積分計算!G10,IF(積分計算!F10&lt;&gt;" ",積分計算!F10,積分計算!G10))</f>
        <v>5</v>
      </c>
      <c r="E7" s="61">
        <f>IF(AND(積分計算!H10&lt;&gt;" ",積分計算!I10&lt;&gt;" "),積分計算!H10&amp;"+"&amp;積分計算!I10,IF(積分計算!H10&lt;&gt;" ",積分計算!H10,積分計算!I10))</f>
        <v>1</v>
      </c>
      <c r="F7" s="61">
        <f>IF(AND(積分計算!J10&lt;&gt;" ",積分計算!K10&lt;&gt;" "),積分計算!J10&amp;"+"&amp;積分計算!K10,IF(積分計算!J10&lt;&gt;" ",積分計算!J10,積分計算!K10))</f>
        <v>1</v>
      </c>
      <c r="G7" s="61">
        <f>IF(AND(積分計算!L10&lt;&gt;" ",積分計算!M10&lt;&gt;" "),積分計算!L10&amp;"+"&amp;積分計算!M10,IF(積分計算!L10&lt;&gt;" ",積分計算!L10,積分計算!M10))</f>
        <v>1</v>
      </c>
      <c r="H7" s="61">
        <f>IF(AND(積分計算!N10&lt;&gt;" ",積分計算!O10&lt;&gt;" "),積分計算!N10&amp;"+"&amp;積分計算!O10,IF(積分計算!N10&lt;&gt;" ",積分計算!N10,積分計算!O10))</f>
        <v>1</v>
      </c>
      <c r="I7" s="61">
        <f>IF(AND(積分計算!P10&lt;&gt;" ",積分計算!Q10&lt;&gt;" "),積分計算!P10&amp;"+"&amp;積分計算!Q10,IF(積分計算!P10&lt;&gt;" ",積分計算!P10,積分計算!Q10))</f>
        <v>3</v>
      </c>
      <c r="K7" s="68" t="str">
        <f>最高紀錄!A7</f>
        <v>跳遠(五年級)</v>
      </c>
      <c r="L7" s="68"/>
      <c r="M7" s="39">
        <f>VALUE(LEFT(B7,4))</f>
        <v>2</v>
      </c>
      <c r="N7" s="39">
        <f>VALUE(LEFT(F7,4))</f>
        <v>1</v>
      </c>
    </row>
    <row r="8" spans="1:14" ht="39.75" customHeight="1">
      <c r="A8" s="37" t="str">
        <f>[2]工作表1!A8</f>
        <v>跳遠(六年級)</v>
      </c>
      <c r="B8" s="61" t="str">
        <f>IF(AND(積分計算!B11&lt;&gt;" ",積分計算!C11&lt;&gt;" "),積分計算!B11&amp;"+"&amp;積分計算!C11,IF(積分計算!B11&lt;&gt;" ",積分計算!B11,積分計算!C11))</f>
        <v>4+7</v>
      </c>
      <c r="C8" s="61" t="str">
        <f>IF(AND(積分計算!D11&lt;&gt;" ",積分計算!E11&lt;&gt;" "),積分計算!D11&amp;"+"&amp;積分計算!E11,IF(積分計算!D11&lt;&gt;" ",積分計算!D11,積分計算!E11))</f>
        <v>1+7</v>
      </c>
      <c r="D8" s="61">
        <f>IF(AND(積分計算!F11&lt;&gt;" ",積分計算!G11&lt;&gt;" "),積分計算!F11&amp;"+"&amp;積分計算!G11,IF(積分計算!F11&lt;&gt;" ",積分計算!F11,積分計算!G11))</f>
        <v>7</v>
      </c>
      <c r="E8" s="61">
        <f>IF(AND(積分計算!H11&lt;&gt;" ",積分計算!I11&lt;&gt;" "),積分計算!H11&amp;"+"&amp;積分計算!I11,IF(積分計算!H11&lt;&gt;" ",積分計算!H11,積分計算!I11))</f>
        <v>3</v>
      </c>
      <c r="F8" s="61" t="str">
        <f>IF(AND(積分計算!J11&lt;&gt;" ",積分計算!K11&lt;&gt;" "),積分計算!J11&amp;"+"&amp;積分計算!K11,IF(積分計算!J11&lt;&gt;" ",積分計算!J11,積分計算!K11))</f>
        <v>5+4</v>
      </c>
      <c r="G8" s="61" t="str">
        <f>IF(AND(積分計算!L11&lt;&gt;" ",積分計算!M11&lt;&gt;" "),積分計算!L11&amp;"+"&amp;積分計算!M11,IF(積分計算!L11&lt;&gt;" ",積分計算!L11,積分計算!M11))</f>
        <v>3+2</v>
      </c>
      <c r="H8" s="61" t="str">
        <f>IF(AND(積分計算!N11&lt;&gt;" ",積分計算!O11&lt;&gt;" "),積分計算!N11&amp;"+"&amp;積分計算!O11,IF(積分計算!N11&lt;&gt;" ",積分計算!N11,積分計算!O11))</f>
        <v>5+2</v>
      </c>
      <c r="I8" s="61">
        <f>IF(AND(積分計算!P11&lt;&gt;" ",積分計算!Q11&lt;&gt;" "),積分計算!P11&amp;"+"&amp;積分計算!Q11,IF(積分計算!P11&lt;&gt;" ",積分計算!P11,積分計算!Q11))</f>
        <v>7</v>
      </c>
      <c r="K8" s="68" t="str">
        <f>最高紀錄!A8</f>
        <v>跳遠(六年級)</v>
      </c>
      <c r="L8" s="68"/>
      <c r="M8" s="39" t="e">
        <f>VALUE(LEFT(B8,4))</f>
        <v>#VALUE!</v>
      </c>
      <c r="N8" s="39" t="e">
        <f>VALUE(LEFT(F8,4))</f>
        <v>#VALUE!</v>
      </c>
    </row>
    <row r="9" spans="1:14">
      <c r="A9" s="37" t="str">
        <f>[2]工作表1!A9</f>
        <v>鉛球(五年級)</v>
      </c>
      <c r="B9" s="61">
        <f>IF(AND(積分計算!B12&lt;&gt;" ",積分計算!C12&lt;&gt;" "),積分計算!B12&amp;"+"&amp;積分計算!C12,IF(積分計算!B12&lt;&gt;" ",積分計算!B12,積分計算!C12))</f>
        <v>5</v>
      </c>
      <c r="C9" s="61">
        <f>IF(AND(積分計算!D12&lt;&gt;" ",積分計算!E12&lt;&gt;" "),積分計算!D12&amp;"+"&amp;積分計算!E12,IF(積分計算!D12&lt;&gt;" ",積分計算!D12,積分計算!E12))</f>
        <v>4</v>
      </c>
      <c r="D9" s="61">
        <f>IF(AND(積分計算!F12&lt;&gt;" ",積分計算!G12&lt;&gt;" "),積分計算!F12&amp;"+"&amp;積分計算!G12,IF(積分計算!F12&lt;&gt;" ",積分計算!F12,積分計算!G12))</f>
        <v>4</v>
      </c>
      <c r="E9" s="61" t="str">
        <f>IF(AND(積分計算!H12&lt;&gt;" ",積分計算!I12&lt;&gt;" "),積分計算!H12&amp;"+"&amp;積分計算!I12,IF(積分計算!H12&lt;&gt;" ",積分計算!H12,積分計算!I12))</f>
        <v xml:space="preserve"> </v>
      </c>
      <c r="F9" s="61" t="str">
        <f>IF(AND(積分計算!J12&lt;&gt;" ",積分計算!K12&lt;&gt;" "),積分計算!J12&amp;"+"&amp;積分計算!K12,IF(積分計算!J12&lt;&gt;" ",積分計算!J12,積分計算!K12))</f>
        <v xml:space="preserve"> </v>
      </c>
      <c r="G9" s="61">
        <f>IF(AND(積分計算!L12&lt;&gt;" ",積分計算!M12&lt;&gt;" "),積分計算!L12&amp;"+"&amp;積分計算!M12,IF(積分計算!L12&lt;&gt;" ",積分計算!L12,積分計算!M12))</f>
        <v>5</v>
      </c>
      <c r="H9" s="61">
        <f>IF(AND(積分計算!N12&lt;&gt;" ",積分計算!O12&lt;&gt;" "),積分計算!N12&amp;"+"&amp;積分計算!O12,IF(積分計算!N12&lt;&gt;" ",積分計算!N12,積分計算!O12))</f>
        <v>3</v>
      </c>
      <c r="I9" s="61">
        <f>IF(AND(積分計算!P12&lt;&gt;" ",積分計算!Q12&lt;&gt;" "),積分計算!P12&amp;"+"&amp;積分計算!Q12,IF(積分計算!P12&lt;&gt;" ",積分計算!P12,積分計算!Q12))</f>
        <v>2</v>
      </c>
      <c r="K9" s="68" t="str">
        <f>最高紀錄!A9</f>
        <v>鉛球(五年級)</v>
      </c>
      <c r="L9" s="68"/>
      <c r="M9" s="39">
        <f>VALUE(LEFT(B9,4))</f>
        <v>5</v>
      </c>
      <c r="N9" s="39" t="e">
        <f>VALUE(LEFT(F9,4))</f>
        <v>#VALUE!</v>
      </c>
    </row>
    <row r="10" spans="1:14">
      <c r="A10" s="37" t="str">
        <f>[2]工作表1!A10</f>
        <v>鉛球(六年級)</v>
      </c>
      <c r="B10" s="61">
        <f>IF(AND(積分計算!B13&lt;&gt;" ",積分計算!C13&lt;&gt;" "),積分計算!B13&amp;"+"&amp;積分計算!C13,IF(積分計算!B13&lt;&gt;" ",積分計算!B13,積分計算!C13))</f>
        <v>1</v>
      </c>
      <c r="C10" s="61" t="str">
        <f>IF(AND(積分計算!D13&lt;&gt;" ",積分計算!E13&lt;&gt;" "),積分計算!D13&amp;"+"&amp;積分計算!E13,IF(積分計算!D13&lt;&gt;" ",積分計算!D13,積分計算!E13))</f>
        <v>5+3</v>
      </c>
      <c r="D10" s="61">
        <f>IF(AND(積分計算!F13&lt;&gt;" ",積分計算!G13&lt;&gt;" "),積分計算!F13&amp;"+"&amp;積分計算!G13,IF(積分計算!F13&lt;&gt;" ",積分計算!F13,積分計算!G13))</f>
        <v>1</v>
      </c>
      <c r="E10" s="61" t="str">
        <f>IF(AND(積分計算!H13&lt;&gt;" ",積分計算!I13&lt;&gt;" "),積分計算!H13&amp;"+"&amp;積分計算!I13,IF(積分計算!H13&lt;&gt;" ",積分計算!H13,積分計算!I13))</f>
        <v>7+2</v>
      </c>
      <c r="F10" s="61" t="str">
        <f>IF(AND(積分計算!J13&lt;&gt;" ",積分計算!K13&lt;&gt;" "),積分計算!J13&amp;"+"&amp;積分計算!K13,IF(積分計算!J13&lt;&gt;" ",積分計算!J13,積分計算!K13))</f>
        <v>2+7</v>
      </c>
      <c r="G10" s="61" t="str">
        <f>IF(AND(積分計算!L13&lt;&gt;" ",積分計算!M13&lt;&gt;" "),積分計算!L13&amp;"+"&amp;積分計算!M13,IF(積分計算!L13&lt;&gt;" ",積分計算!L13,積分計算!M13))</f>
        <v>4+7</v>
      </c>
      <c r="H10" s="61">
        <f>IF(AND(積分計算!N13&lt;&gt;" ",積分計算!O13&lt;&gt;" "),積分計算!N13&amp;"+"&amp;積分計算!O13,IF(積分計算!N13&lt;&gt;" ",積分計算!N13,積分計算!O13))</f>
        <v>7</v>
      </c>
      <c r="I10" s="61" t="str">
        <f>IF(AND(積分計算!P13&lt;&gt;" ",積分計算!Q13&lt;&gt;" "),積分計算!P13&amp;"+"&amp;積分計算!Q13,IF(積分計算!P13&lt;&gt;" ",積分計算!P13,積分計算!Q13))</f>
        <v>5+1</v>
      </c>
      <c r="K10" s="68" t="str">
        <f>最高紀錄!A10</f>
        <v>鉛球(六年級)</v>
      </c>
      <c r="L10" s="68"/>
      <c r="M10" s="39">
        <f>VALUE(LEFT(B10,4))</f>
        <v>1</v>
      </c>
      <c r="N10" s="39" t="e">
        <f>VALUE(LEFT(F10,4))</f>
        <v>#VALUE!</v>
      </c>
    </row>
    <row r="11" spans="1:14">
      <c r="A11" s="37" t="str">
        <f>[2]工作表1!A11</f>
        <v>壘球(五年級)</v>
      </c>
      <c r="B11" s="40" t="str">
        <f>[2]工作表1!F11</f>
        <v>44.84m</v>
      </c>
      <c r="C11" s="40" t="str">
        <f>[2]工作表1!G11</f>
        <v>王順濱</v>
      </c>
      <c r="D11" s="40" t="str">
        <f>[2]工作表1!H11</f>
        <v>五丙</v>
      </c>
      <c r="E11" s="40">
        <f>[2]工作表1!I11</f>
        <v>103</v>
      </c>
      <c r="F11" s="37" t="str">
        <f>[2]工作表1!B11</f>
        <v>31.30m</v>
      </c>
      <c r="G11" s="37" t="str">
        <f>[2]工作表1!C11</f>
        <v>侯宛伶</v>
      </c>
      <c r="H11" s="37" t="str">
        <f>[2]工作表1!D11</f>
        <v>五戊</v>
      </c>
      <c r="I11" s="37">
        <f>[2]工作表1!E11</f>
        <v>96</v>
      </c>
      <c r="K11" s="68" t="str">
        <f>最高紀錄!A11</f>
        <v>壘球(五年級)</v>
      </c>
      <c r="L11" s="68"/>
      <c r="M11" s="39">
        <f>VALUE(LEFT(B11,5))</f>
        <v>44.84</v>
      </c>
      <c r="N11" s="39">
        <f>VALUE(LEFT(F11,5))</f>
        <v>31.3</v>
      </c>
    </row>
    <row r="12" spans="1:14">
      <c r="A12" s="37" t="str">
        <f>[2]工作表1!A12</f>
        <v>壘球(六年級)</v>
      </c>
      <c r="B12" s="40" t="str">
        <f>IF(AND(積分計算!B15&lt;&gt;" ",積分計算!C15&lt;&gt;" "),積分計算!B15&amp;"+"&amp;積分計算!C15,IF(積分計算!B15&lt;&gt;" ",積分計算!B15,積分計算!C15))</f>
        <v>2+3</v>
      </c>
      <c r="C12" s="40" t="str">
        <f>IF(AND(積分計算!D15&lt;&gt;" ",積分計算!E15&lt;&gt;" "),積分計算!D15&amp;"+"&amp;積分計算!E15,IF(積分計算!D15&lt;&gt;" ",積分計算!D15,積分計算!E15))</f>
        <v xml:space="preserve"> </v>
      </c>
      <c r="D12" s="40" t="str">
        <f>IF(AND(積分計算!F15&lt;&gt;" ",積分計算!G15&lt;&gt;" "),積分計算!F15&amp;"+"&amp;積分計算!G15,IF(積分計算!F15&lt;&gt;" ",積分計算!F15,積分計算!G15))</f>
        <v xml:space="preserve"> </v>
      </c>
      <c r="E12" s="40" t="str">
        <f>IF(AND(積分計算!H15&lt;&gt;" ",積分計算!I15&lt;&gt;" "),積分計算!H15&amp;"+"&amp;積分計算!I15,IF(積分計算!H15&lt;&gt;" ",積分計算!H15,積分計算!I15))</f>
        <v xml:space="preserve"> </v>
      </c>
      <c r="F12" s="37">
        <f>IF(AND(積分計算!J15&lt;&gt;" ",積分計算!K15&lt;&gt;" "),積分計算!J15&amp;"+"&amp;積分計算!K15,IF(積分計算!J15&lt;&gt;" ",積分計算!J15,積分計算!K15))</f>
        <v>4</v>
      </c>
      <c r="G12" s="37" t="str">
        <f>IF(AND(積分計算!L15&lt;&gt;" ",積分計算!M15&lt;&gt;" "),積分計算!L15&amp;"+"&amp;積分計算!M15,IF(積分計算!L15&lt;&gt;" ",積分計算!L15,積分計算!M15))</f>
        <v xml:space="preserve"> </v>
      </c>
      <c r="H12" s="37">
        <f>IF(AND(積分計算!N15&lt;&gt;" ",積分計算!O15&lt;&gt;" "),積分計算!N15&amp;"+"&amp;積分計算!O15,IF(積分計算!N15&lt;&gt;" ",積分計算!N15,積分計算!O15))</f>
        <v>5</v>
      </c>
      <c r="I12" s="37">
        <f>IF(AND(積分計算!P15&lt;&gt;" ",積分計算!Q15&lt;&gt;" "),積分計算!P15&amp;"+"&amp;積分計算!Q15,IF(積分計算!P15&lt;&gt;" ",積分計算!P15,積分計算!Q15))</f>
        <v>4</v>
      </c>
      <c r="K12" s="68" t="str">
        <f>最高紀錄!A12</f>
        <v>壘球(六年級)</v>
      </c>
      <c r="L12" s="68"/>
      <c r="M12" s="39" t="e">
        <f>VALUE(LEFT(B12,5))</f>
        <v>#VALUE!</v>
      </c>
      <c r="N12" s="39">
        <f>VALUE(LEFT(F12,5))</f>
        <v>4</v>
      </c>
    </row>
    <row r="13" spans="1:14">
      <c r="B13" s="17" t="str">
        <f>IF(AND(積分計算!B16&lt;&gt;" ",積分計算!C16&lt;&gt;" "),積分計算!B16&amp;"+"&amp;積分計算!C16,IF(積分計算!B16&lt;&gt;" ",積分計算!B16,積分計算!C16))</f>
        <v xml:space="preserve"> </v>
      </c>
      <c r="C13" s="17">
        <f>IF(AND(積分計算!D16&lt;&gt;" ",積分計算!E16&lt;&gt;" "),積分計算!D16&amp;"+"&amp;積分計算!E16,IF(積分計算!D16&lt;&gt;" ",積分計算!D16,積分計算!E16))</f>
        <v>2</v>
      </c>
      <c r="D13" s="17">
        <f>IF(AND(積分計算!F16&lt;&gt;" ",積分計算!G16&lt;&gt;" "),積分計算!F16&amp;"+"&amp;積分計算!G16,IF(積分計算!F16&lt;&gt;" ",積分計算!F16,積分計算!G16))</f>
        <v>1</v>
      </c>
      <c r="E13" s="17" t="str">
        <f>IF(AND(積分計算!H16&lt;&gt;" ",積分計算!I16&lt;&gt;" "),積分計算!H16&amp;"+"&amp;積分計算!I16,IF(積分計算!H16&lt;&gt;" ",積分計算!H16,積分計算!I16))</f>
        <v>1+2</v>
      </c>
      <c r="F13" s="17">
        <f>IF(AND(積分計算!J16&lt;&gt;" ",積分計算!K16&lt;&gt;" "),積分計算!J16&amp;"+"&amp;積分計算!K16,IF(積分計算!J16&lt;&gt;" ",積分計算!J16,積分計算!K16))</f>
        <v>5</v>
      </c>
      <c r="G13" s="17">
        <f>IF(AND(積分計算!L16&lt;&gt;" ",積分計算!M16&lt;&gt;" "),積分計算!L16&amp;"+"&amp;積分計算!M16,IF(積分計算!L16&lt;&gt;" ",積分計算!L16,積分計算!M16))</f>
        <v>2</v>
      </c>
      <c r="H13" s="17" t="str">
        <f>IF(AND(積分計算!N16&lt;&gt;" ",積分計算!O16&lt;&gt;" "),積分計算!N16&amp;"+"&amp;積分計算!O16,IF(積分計算!N16&lt;&gt;" ",積分計算!N16,積分計算!O16))</f>
        <v xml:space="preserve"> </v>
      </c>
      <c r="I13" s="17">
        <f>IF(AND(積分計算!P16&lt;&gt;" ",積分計算!Q16&lt;&gt;" "),積分計算!P16&amp;"+"&amp;積分計算!Q16,IF(積分計算!P16&lt;&gt;" ",積分計算!P16,積分計算!Q16))</f>
        <v>1</v>
      </c>
    </row>
    <row r="14" spans="1:14">
      <c r="B14" s="17" t="str">
        <f>IF(AND(積分計算!B17&lt;&gt;" ",積分計算!C17&lt;&gt;" "),積分計算!B17&amp;"+"&amp;積分計算!C17,IF(積分計算!B17&lt;&gt;" ",積分計算!B17,積分計算!C17))</f>
        <v>4+5</v>
      </c>
      <c r="C14" s="17" t="str">
        <f>IF(AND(積分計算!D17&lt;&gt;" ",積分計算!E17&lt;&gt;" "),積分計算!D17&amp;"+"&amp;積分計算!E17,IF(積分計算!D17&lt;&gt;" ",積分計算!D17,積分計算!E17))</f>
        <v>5+1</v>
      </c>
      <c r="D14" s="17" t="str">
        <f>IF(AND(積分計算!F17&lt;&gt;" ",積分計算!G17&lt;&gt;" "),積分計算!F17&amp;"+"&amp;積分計算!G17,IF(積分計算!F17&lt;&gt;" ",積分計算!F17,積分計算!G17))</f>
        <v>7+5</v>
      </c>
      <c r="E14" s="17" t="str">
        <f>IF(AND(積分計算!H17&lt;&gt;" ",積分計算!I17&lt;&gt;" "),積分計算!H17&amp;"+"&amp;積分計算!I17,IF(積分計算!H17&lt;&gt;" ",積分計算!H17,積分計算!I17))</f>
        <v>7+3</v>
      </c>
      <c r="F14" s="17">
        <f>IF(AND(積分計算!J17&lt;&gt;" ",積分計算!K17&lt;&gt;" "),積分計算!J17&amp;"+"&amp;積分計算!K17,IF(積分計算!J17&lt;&gt;" ",積分計算!J17,積分計算!K17))</f>
        <v>7</v>
      </c>
      <c r="G14" s="17" t="str">
        <f>IF(AND(積分計算!L17&lt;&gt;" ",積分計算!M17&lt;&gt;" "),積分計算!L17&amp;"+"&amp;積分計算!M17,IF(積分計算!L17&lt;&gt;" ",積分計算!L17,積分計算!M17))</f>
        <v>5+4</v>
      </c>
      <c r="H14" s="17" t="str">
        <f>IF(AND(積分計算!N17&lt;&gt;" ",積分計算!O17&lt;&gt;" "),積分計算!N17&amp;"+"&amp;積分計算!O17,IF(積分計算!N17&lt;&gt;" ",積分計算!N17,積分計算!O17))</f>
        <v>1+7</v>
      </c>
      <c r="I14" s="17">
        <f>IF(AND(積分計算!P17&lt;&gt;" ",積分計算!Q17&lt;&gt;" "),積分計算!P17&amp;"+"&amp;積分計算!Q17,IF(積分計算!P17&lt;&gt;" ",積分計算!P17,積分計算!Q17))</f>
        <v>2</v>
      </c>
    </row>
    <row r="15" spans="1:14">
      <c r="B15" s="17" t="str">
        <f>IF(AND(積分計算!B18&lt;&gt;" ",積分計算!C18&lt;&gt;" "),積分計算!B18&amp;"+"&amp;積分計算!C18,IF(積分計算!B18&lt;&gt;" ",積分計算!B18,積分計算!C18))</f>
        <v>7+1</v>
      </c>
      <c r="C15" s="17">
        <f>IF(AND(積分計算!D18&lt;&gt;" ",積分計算!E18&lt;&gt;" "),積分計算!D18&amp;"+"&amp;積分計算!E18,IF(積分計算!D18&lt;&gt;" ",積分計算!D18,積分計算!E18))</f>
        <v>3</v>
      </c>
      <c r="D15" s="17" t="str">
        <f>IF(AND(積分計算!F18&lt;&gt;" ",積分計算!G18&lt;&gt;" "),積分計算!F18&amp;"+"&amp;積分計算!G18,IF(積分計算!F18&lt;&gt;" ",積分計算!F18,積分計算!G18))</f>
        <v>4+3</v>
      </c>
      <c r="E15" s="17" t="str">
        <f>IF(AND(積分計算!H18&lt;&gt;" ",積分計算!I18&lt;&gt;" "),積分計算!H18&amp;"+"&amp;積分計算!I18,IF(積分計算!H18&lt;&gt;" ",積分計算!H18,積分計算!I18))</f>
        <v>5+4</v>
      </c>
      <c r="F15" s="17" t="str">
        <f>IF(AND(積分計算!J18&lt;&gt;" ",積分計算!K18&lt;&gt;" "),積分計算!J18&amp;"+"&amp;積分計算!K18,IF(積分計算!J18&lt;&gt;" ",積分計算!J18,積分計算!K18))</f>
        <v>3+3</v>
      </c>
      <c r="G15" s="17" t="str">
        <f>IF(AND(積分計算!L18&lt;&gt;" ",積分計算!M18&lt;&gt;" "),積分計算!L18&amp;"+"&amp;積分計算!M18,IF(積分計算!L18&lt;&gt;" ",積分計算!L18,積分計算!M18))</f>
        <v>1+3</v>
      </c>
      <c r="H15" s="17" t="str">
        <f>IF(AND(積分計算!N18&lt;&gt;" ",積分計算!O18&lt;&gt;" "),積分計算!N18&amp;"+"&amp;積分計算!O18,IF(積分計算!N18&lt;&gt;" ",積分計算!N18,積分計算!O18))</f>
        <v>4+3</v>
      </c>
      <c r="I15" s="17">
        <f>IF(AND(積分計算!P18&lt;&gt;" ",積分計算!Q18&lt;&gt;" "),積分計算!P18&amp;"+"&amp;積分計算!Q18,IF(積分計算!P18&lt;&gt;" ",積分計算!P18,積分計算!Q18))</f>
        <v>7</v>
      </c>
    </row>
    <row r="16" spans="1:14">
      <c r="B16" s="17" t="str">
        <f>IF(AND(積分計算!B19&lt;&gt;" ",積分計算!C19&lt;&gt;" "),積分計算!B19&amp;"+"&amp;積分計算!C19,IF(積分計算!B19&lt;&gt;" ",積分計算!B19,積分計算!C19))</f>
        <v xml:space="preserve"> </v>
      </c>
      <c r="C16" s="17" t="str">
        <f>IF(AND(積分計算!D19&lt;&gt;" ",積分計算!E19&lt;&gt;" "),積分計算!D19&amp;"+"&amp;積分計算!E19,IF(積分計算!D19&lt;&gt;" ",積分計算!D19,積分計算!E19))</f>
        <v>7+4</v>
      </c>
      <c r="D16" s="17">
        <f>IF(AND(積分計算!F19&lt;&gt;" ",積分計算!G19&lt;&gt;" "),積分計算!F19&amp;"+"&amp;積分計算!G19,IF(積分計算!F19&lt;&gt;" ",積分計算!F19,積分計算!G19))</f>
        <v>2</v>
      </c>
      <c r="E16" s="17" t="str">
        <f>IF(AND(積分計算!H19&lt;&gt;" ",積分計算!I19&lt;&gt;" "),積分計算!H19&amp;"+"&amp;積分計算!I19,IF(積分計算!H19&lt;&gt;" ",積分計算!H19,積分計算!I19))</f>
        <v xml:space="preserve"> </v>
      </c>
      <c r="F16" s="17">
        <f>IF(AND(積分計算!J19&lt;&gt;" ",積分計算!K19&lt;&gt;" "),積分計算!J19&amp;"+"&amp;積分計算!K19,IF(積分計算!J19&lt;&gt;" ",積分計算!J19,積分計算!K19))</f>
        <v>1</v>
      </c>
      <c r="G16" s="17">
        <f>IF(AND(積分計算!L19&lt;&gt;" ",積分計算!M19&lt;&gt;" "),積分計算!L19&amp;"+"&amp;積分計算!M19,IF(積分計算!L19&lt;&gt;" ",積分計算!L19,積分計算!M19))</f>
        <v>7</v>
      </c>
      <c r="H16" s="17">
        <f>IF(AND(積分計算!N19&lt;&gt;" ",積分計算!O19&lt;&gt;" "),積分計算!N19&amp;"+"&amp;積分計算!O19,IF(積分計算!N19&lt;&gt;" ",積分計算!N19,積分計算!O19))</f>
        <v>2</v>
      </c>
      <c r="I16" s="17" t="str">
        <f>IF(AND(積分計算!P19&lt;&gt;" ",積分計算!Q19&lt;&gt;" "),積分計算!P19&amp;"+"&amp;積分計算!Q19,IF(積分計算!P19&lt;&gt;" ",積分計算!P19,積分計算!Q19))</f>
        <v>3+5</v>
      </c>
    </row>
  </sheetData>
  <sheetProtection formatCells="0" formatColumns="0" formatRows="0" insertColumns="0" insertRows="0" insertHyperlinks="0" deleteColumns="0" deleteRows="0" selectLockedCells="1" sort="0" autoFilter="0" pivotTables="0"/>
  <mergeCells count="14">
    <mergeCell ref="F3:I3"/>
    <mergeCell ref="B3:E3"/>
    <mergeCell ref="A3:A4"/>
    <mergeCell ref="A1:I1"/>
    <mergeCell ref="A2:I2"/>
    <mergeCell ref="K4:L4"/>
    <mergeCell ref="K5:L5"/>
    <mergeCell ref="K12:L12"/>
    <mergeCell ref="K6:L6"/>
    <mergeCell ref="K7:L7"/>
    <mergeCell ref="K8:L8"/>
    <mergeCell ref="K9:L9"/>
    <mergeCell ref="K10:L10"/>
    <mergeCell ref="K11:L11"/>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積分表">
                <anchor moveWithCells="1" sizeWithCells="1">
                  <from>
                    <xdr:col>0</xdr:col>
                    <xdr:colOff>57150</xdr:colOff>
                    <xdr:row>13</xdr:row>
                    <xdr:rowOff>66675</xdr:rowOff>
                  </from>
                  <to>
                    <xdr:col>0</xdr:col>
                    <xdr:colOff>819150</xdr:colOff>
                    <xdr:row>14</xdr:row>
                    <xdr:rowOff>161925</xdr:rowOff>
                  </to>
                </anchor>
              </controlPr>
            </control>
          </mc:Choice>
        </mc:AlternateContent>
        <mc:AlternateContent xmlns:mc="http://schemas.openxmlformats.org/markup-compatibility/2006">
          <mc:Choice Requires="x14">
            <control shapeId="16386" r:id="rId5" name="Button 2">
              <controlPr defaultSize="0" print="0" autoFill="0" autoPict="0" macro="[0]!跳高跳遠輸出">
                <anchor moveWithCells="1" sizeWithCells="1">
                  <from>
                    <xdr:col>1</xdr:col>
                    <xdr:colOff>57150</xdr:colOff>
                    <xdr:row>13</xdr:row>
                    <xdr:rowOff>66675</xdr:rowOff>
                  </from>
                  <to>
                    <xdr:col>2</xdr:col>
                    <xdr:colOff>657225</xdr:colOff>
                    <xdr:row>14</xdr:row>
                    <xdr:rowOff>161925</xdr:rowOff>
                  </to>
                </anchor>
              </controlPr>
            </control>
          </mc:Choice>
        </mc:AlternateContent>
        <mc:AlternateContent xmlns:mc="http://schemas.openxmlformats.org/markup-compatibility/2006">
          <mc:Choice Requires="x14">
            <control shapeId="16387" r:id="rId6" name="Button 3">
              <controlPr defaultSize="0" print="0" autoFill="0" autoPict="0" macro="[0]!鉛球壘球輸出">
                <anchor moveWithCells="1" sizeWithCells="1">
                  <from>
                    <xdr:col>3</xdr:col>
                    <xdr:colOff>152400</xdr:colOff>
                    <xdr:row>13</xdr:row>
                    <xdr:rowOff>66675</xdr:rowOff>
                  </from>
                  <to>
                    <xdr:col>5</xdr:col>
                    <xdr:colOff>66675</xdr:colOff>
                    <xdr:row>14</xdr:row>
                    <xdr:rowOff>161925</xdr:rowOff>
                  </to>
                </anchor>
              </controlPr>
            </control>
          </mc:Choice>
        </mc:AlternateContent>
        <mc:AlternateContent xmlns:mc="http://schemas.openxmlformats.org/markup-compatibility/2006">
          <mc:Choice Requires="x14">
            <control shapeId="16389" r:id="rId7" name="Button 5">
              <controlPr defaultSize="0" print="0" autoFill="0" autoPict="0" macro="[0]!田賽第一天成績">
                <anchor moveWithCells="1" sizeWithCells="1">
                  <from>
                    <xdr:col>0</xdr:col>
                    <xdr:colOff>114300</xdr:colOff>
                    <xdr:row>15</xdr:row>
                    <xdr:rowOff>95250</xdr:rowOff>
                  </from>
                  <to>
                    <xdr:col>1</xdr:col>
                    <xdr:colOff>504825</xdr:colOff>
                    <xdr:row>16</xdr:row>
                    <xdr:rowOff>180975</xdr:rowOff>
                  </to>
                </anchor>
              </controlPr>
            </control>
          </mc:Choice>
        </mc:AlternateContent>
        <mc:AlternateContent xmlns:mc="http://schemas.openxmlformats.org/markup-compatibility/2006">
          <mc:Choice Requires="x14">
            <control shapeId="16390" r:id="rId8" name="Button 6">
              <controlPr defaultSize="0" print="0" autoFill="0" autoPict="0" macro="[0]!輸出田賽成績">
                <anchor moveWithCells="1" sizeWithCells="1">
                  <from>
                    <xdr:col>2</xdr:col>
                    <xdr:colOff>114300</xdr:colOff>
                    <xdr:row>15</xdr:row>
                    <xdr:rowOff>95250</xdr:rowOff>
                  </from>
                  <to>
                    <xdr:col>4</xdr:col>
                    <xdr:colOff>123825</xdr:colOff>
                    <xdr:row>16</xdr:row>
                    <xdr:rowOff>180975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tabColor rgb="FFFF0000"/>
  </sheetPr>
  <dimension ref="A1:I51"/>
  <sheetViews>
    <sheetView workbookViewId="0">
      <selection activeCell="I42" sqref="I42"/>
    </sheetView>
  </sheetViews>
  <sheetFormatPr defaultRowHeight="16.5"/>
  <cols>
    <col min="1" max="3" width="9" style="51"/>
    <col min="4" max="5" width="9.5" style="51" bestFit="1" customWidth="1"/>
    <col min="6" max="6" width="11.625" style="51" bestFit="1" customWidth="1"/>
    <col min="7" max="9" width="9" style="51"/>
    <col min="10" max="10" width="9.5" style="51" bestFit="1" customWidth="1"/>
    <col min="11" max="16" width="9" style="51"/>
    <col min="17" max="17" width="11.625" style="51" bestFit="1" customWidth="1"/>
    <col min="18" max="16384" width="9" style="51"/>
  </cols>
  <sheetData>
    <row r="1" spans="1:9">
      <c r="A1" s="71" t="str">
        <f>跳高!A1</f>
        <v>六男跳高 最高紀錄：3</v>
      </c>
      <c r="B1" s="72"/>
      <c r="C1" s="72"/>
      <c r="D1" s="72"/>
      <c r="E1" s="72"/>
      <c r="F1" s="72"/>
      <c r="G1" s="72"/>
      <c r="H1" s="72"/>
      <c r="I1" s="73"/>
    </row>
    <row r="2" spans="1:9" ht="33">
      <c r="A2" s="46" t="s">
        <v>50</v>
      </c>
      <c r="B2" s="46" t="s">
        <v>51</v>
      </c>
      <c r="C2" s="46" t="s">
        <v>52</v>
      </c>
      <c r="D2" s="46" t="s">
        <v>53</v>
      </c>
      <c r="E2" s="3" t="s">
        <v>55</v>
      </c>
      <c r="F2" s="46" t="s">
        <v>57</v>
      </c>
      <c r="G2" s="46" t="s">
        <v>68</v>
      </c>
      <c r="H2" s="46" t="s">
        <v>69</v>
      </c>
      <c r="I2" s="38" t="s">
        <v>67</v>
      </c>
    </row>
    <row r="3" spans="1:9" ht="16.5" customHeight="1">
      <c r="A3" s="3">
        <f>跳高!A3</f>
        <v>1</v>
      </c>
      <c r="B3" s="3" t="str">
        <f>跳高!B3</f>
        <v>六年甲班</v>
      </c>
      <c r="C3" s="3" t="str">
        <f>跳高!C3</f>
        <v>林子翔</v>
      </c>
      <c r="D3" s="3">
        <f>跳高!M3</f>
        <v>110</v>
      </c>
      <c r="E3" s="3">
        <f>IFERROR(LEN(SUBSTITUTE(HLOOKUP(D3,跳高!$D$2:$L$12,2,FALSE),"o",""))," ")</f>
        <v>2</v>
      </c>
      <c r="F3" s="3">
        <f>IF(D3&lt;&gt;0,LEN(SUBSTITUTE(PHONETIC(跳高!D3:O3),"o",""))-3," ")</f>
        <v>2</v>
      </c>
      <c r="G3" s="46">
        <f>IF(AND(D3&lt;&gt;0,D3&lt;&gt;"棄權"),(COUNTIF($D$3:$D$12,"&gt;"&amp;D3)+1)+SUMPRODUCT(--($D$3:$D$12=D3),--($E$3:$E$12&lt;E3))," ")</f>
        <v>5</v>
      </c>
      <c r="H3" s="57">
        <f>IF(AND(G3&lt;&gt;" ",G3&lt;7),IF((COUNTIF($G$3:$G$12,"&lt;"&amp;G3)+1)+SUMPRODUCT(--($G$3:$G$12=G3),--($F$3:$F$12&lt;F3))=7,"",(COUNTIF($G$3:$G$12,"&lt;"&amp;G3)+1)+SUMPRODUCT(--($G$3:$G$12=G3),--($F$3:$F$12&lt;F3))),"")</f>
        <v>5</v>
      </c>
      <c r="I3" s="3">
        <f>IFERROR(VLOOKUP(H3,積分計算!$A:$AG,2,FALSE)," ")</f>
        <v>2</v>
      </c>
    </row>
    <row r="4" spans="1:9" ht="16.5" customHeight="1">
      <c r="A4" s="3">
        <f>跳高!A4</f>
        <v>2</v>
      </c>
      <c r="B4" s="3" t="str">
        <f>跳高!B4</f>
        <v>六年甲班</v>
      </c>
      <c r="C4" s="3" t="str">
        <f>跳高!C4</f>
        <v>陳詳太</v>
      </c>
      <c r="D4" s="3">
        <f>跳高!M4</f>
        <v>115</v>
      </c>
      <c r="E4" s="3">
        <f>IFERROR(LEN(SUBSTITUTE(HLOOKUP(D4,跳高!$D$2:$L$12,2,FALSE),"o",""))," ")</f>
        <v>3</v>
      </c>
      <c r="F4" s="3">
        <f>IF(D4&lt;&gt;0,LEN(SUBSTITUTE(PHONETIC(跳高!D4:O4),"o",""))-3," ")</f>
        <v>4</v>
      </c>
      <c r="G4" s="46">
        <f t="shared" ref="G4:G12" si="0">IF(AND(D4&lt;&gt;0,D4&lt;&gt;"棄權"),(COUNTIF($D$3:$D$12,"&gt;"&amp;D4)+1)+SUMPRODUCT(--($D$3:$D$12=D4),--($E$3:$E$12&lt;E4))," ")</f>
        <v>3</v>
      </c>
      <c r="H4" s="57">
        <f t="shared" ref="H4:H12" si="1">IF(AND(G4&lt;&gt;" ",G4&lt;7),IF((COUNTIF($G$3:$G$12,"&lt;"&amp;G4)+1)+SUMPRODUCT(--($G$3:$G$12=G4),--($F$3:$F$12&lt;F4))=7,"",(COUNTIF($G$3:$G$12,"&lt;"&amp;G4)+1)+SUMPRODUCT(--($G$3:$G$12=G4),--($F$3:$F$12&lt;F4))),"")</f>
        <v>4</v>
      </c>
      <c r="I4" s="3">
        <f>IFERROR(VLOOKUP(H4,積分計算!$A:$AG,2,FALSE)," ")</f>
        <v>3</v>
      </c>
    </row>
    <row r="5" spans="1:9" ht="16.5" customHeight="1">
      <c r="A5" s="3">
        <f>跳高!A5</f>
        <v>3</v>
      </c>
      <c r="B5" s="3" t="str">
        <f>跳高!B5</f>
        <v>六年乙班</v>
      </c>
      <c r="C5" s="3" t="str">
        <f>跳高!C5</f>
        <v>陳柏翰</v>
      </c>
      <c r="D5" s="3">
        <f>跳高!M5</f>
        <v>0</v>
      </c>
      <c r="E5" s="3" t="str">
        <f>IFERROR(LEN(SUBSTITUTE(HLOOKUP(D5,跳高!$D$2:$L$12,2,FALSE),"o",""))," ")</f>
        <v xml:space="preserve"> </v>
      </c>
      <c r="F5" s="3" t="str">
        <f>IF(D5&lt;&gt;0,LEN(SUBSTITUTE(PHONETIC(跳高!D5:O5),"o",""))-3," ")</f>
        <v xml:space="preserve"> </v>
      </c>
      <c r="G5" s="46" t="str">
        <f t="shared" si="0"/>
        <v xml:space="preserve"> </v>
      </c>
      <c r="H5" s="57" t="str">
        <f t="shared" si="1"/>
        <v/>
      </c>
      <c r="I5" s="3" t="str">
        <f>IFERROR(VLOOKUP(H5,積分計算!$A:$AG,2,FALSE)," ")</f>
        <v xml:space="preserve"> </v>
      </c>
    </row>
    <row r="6" spans="1:9" ht="16.5" customHeight="1">
      <c r="A6" s="3">
        <f>跳高!A6</f>
        <v>4</v>
      </c>
      <c r="B6" s="3" t="str">
        <f>跳高!B6</f>
        <v>六年乙班</v>
      </c>
      <c r="C6" s="3" t="str">
        <f>跳高!C6</f>
        <v>朱立倫</v>
      </c>
      <c r="D6" s="3">
        <f>跳高!M6</f>
        <v>100</v>
      </c>
      <c r="E6" s="3">
        <f>IFERROR(LEN(SUBSTITUTE(HLOOKUP(D6,跳高!$D$2:$L$12,2,FALSE),"o",""))," ")</f>
        <v>0</v>
      </c>
      <c r="F6" s="3">
        <f>IF(D6&lt;&gt;0,LEN(SUBSTITUTE(PHONETIC(跳高!D6:O6),"o",""))-3," ")</f>
        <v>1</v>
      </c>
      <c r="G6" s="46">
        <f t="shared" si="0"/>
        <v>8</v>
      </c>
      <c r="H6" s="57" t="str">
        <f t="shared" si="1"/>
        <v/>
      </c>
      <c r="I6" s="3" t="str">
        <f>IFERROR(VLOOKUP(H6,積分計算!$A:$AG,2,FALSE)," ")</f>
        <v xml:space="preserve"> </v>
      </c>
    </row>
    <row r="7" spans="1:9" ht="16.5" customHeight="1">
      <c r="A7" s="3">
        <f>跳高!A7</f>
        <v>5</v>
      </c>
      <c r="B7" s="3" t="str">
        <f>跳高!B7</f>
        <v>六年丙班</v>
      </c>
      <c r="C7" s="3" t="str">
        <f>跳高!C7</f>
        <v>廖竑端</v>
      </c>
      <c r="D7" s="3">
        <f>跳高!M7</f>
        <v>115</v>
      </c>
      <c r="E7" s="3">
        <f>IFERROR(LEN(SUBSTITUTE(HLOOKUP(D7,跳高!$D$2:$L$12,2,FALSE),"o",""))," ")</f>
        <v>3</v>
      </c>
      <c r="F7" s="3">
        <f>IF(D7&lt;&gt;0,LEN(SUBSTITUTE(PHONETIC(跳高!D7:O7),"o",""))-3," ")</f>
        <v>0</v>
      </c>
      <c r="G7" s="46">
        <f t="shared" si="0"/>
        <v>3</v>
      </c>
      <c r="H7" s="57">
        <f t="shared" si="1"/>
        <v>3</v>
      </c>
      <c r="I7" s="3">
        <f>IFERROR(VLOOKUP(H7,積分計算!$A:$AG,2,FALSE)," ")</f>
        <v>4</v>
      </c>
    </row>
    <row r="8" spans="1:9" ht="16.5" customHeight="1">
      <c r="A8" s="3">
        <f>跳高!A8</f>
        <v>6</v>
      </c>
      <c r="B8" s="3" t="str">
        <f>跳高!B8</f>
        <v>六年丙班</v>
      </c>
      <c r="C8" s="3" t="str">
        <f>跳高!C8</f>
        <v>李有騰</v>
      </c>
      <c r="D8" s="3">
        <f>跳高!M8</f>
        <v>125</v>
      </c>
      <c r="E8" s="3">
        <f>IFERROR(LEN(SUBSTITUTE(HLOOKUP(D8,跳高!$D$2:$L$12,2,FALSE),"o",""))," ")</f>
        <v>0</v>
      </c>
      <c r="F8" s="3">
        <f>IF(D8&lt;&gt;0,LEN(SUBSTITUTE(PHONETIC(跳高!D8:O8),"o",""))-3," ")</f>
        <v>0</v>
      </c>
      <c r="G8" s="46">
        <f t="shared" si="0"/>
        <v>2</v>
      </c>
      <c r="H8" s="57">
        <f t="shared" si="1"/>
        <v>2</v>
      </c>
      <c r="I8" s="3">
        <f>IFERROR(VLOOKUP(H8,積分計算!$A:$AG,2,FALSE)," ")</f>
        <v>5</v>
      </c>
    </row>
    <row r="9" spans="1:9" ht="16.5" customHeight="1">
      <c r="A9" s="3">
        <f>跳高!A9</f>
        <v>7</v>
      </c>
      <c r="B9" s="3" t="str">
        <f>跳高!B9</f>
        <v>六年丁班</v>
      </c>
      <c r="C9" s="3" t="str">
        <f>跳高!C9</f>
        <v>張傑森</v>
      </c>
      <c r="D9" s="3">
        <f>跳高!M9</f>
        <v>135</v>
      </c>
      <c r="E9" s="3">
        <f>IFERROR(LEN(SUBSTITUTE(HLOOKUP(D9,跳高!$D$2:$L$12,2,FALSE),"o",""))," ")</f>
        <v>0</v>
      </c>
      <c r="F9" s="3">
        <f>IF(D9&lt;&gt;0,LEN(SUBSTITUTE(PHONETIC(跳高!D9:O9),"o",""))-3," ")</f>
        <v>1</v>
      </c>
      <c r="G9" s="46">
        <f t="shared" si="0"/>
        <v>1</v>
      </c>
      <c r="H9" s="57">
        <f t="shared" si="1"/>
        <v>1</v>
      </c>
      <c r="I9" s="3">
        <f>IFERROR(VLOOKUP(H9,積分計算!$A:$AG,2,FALSE)," ")</f>
        <v>7</v>
      </c>
    </row>
    <row r="10" spans="1:9" ht="16.5" customHeight="1">
      <c r="A10" s="3">
        <f>跳高!A10</f>
        <v>8</v>
      </c>
      <c r="B10" s="3" t="str">
        <f>跳高!B10</f>
        <v>六年丁班</v>
      </c>
      <c r="C10" s="3" t="str">
        <f>跳高!C10</f>
        <v>鄭亦勛</v>
      </c>
      <c r="D10" s="3">
        <f>跳高!M10</f>
        <v>110</v>
      </c>
      <c r="E10" s="3">
        <f>IFERROR(LEN(SUBSTITUTE(HLOOKUP(D10,跳高!$D$2:$L$12,2,FALSE),"o",""))," ")</f>
        <v>2</v>
      </c>
      <c r="F10" s="3">
        <f>IF(D10&lt;&gt;0,LEN(SUBSTITUTE(PHONETIC(跳高!D10:O10),"o",""))-3," ")</f>
        <v>4</v>
      </c>
      <c r="G10" s="46">
        <f t="shared" si="0"/>
        <v>5</v>
      </c>
      <c r="H10" s="57">
        <f t="shared" si="1"/>
        <v>6</v>
      </c>
      <c r="I10" s="3">
        <f>IFERROR(VLOOKUP(H10,積分計算!$A:$AG,2,FALSE)," ")</f>
        <v>1</v>
      </c>
    </row>
    <row r="11" spans="1:9" ht="16.5" customHeight="1">
      <c r="A11" s="3">
        <f>跳高!A11</f>
        <v>9</v>
      </c>
      <c r="B11" s="3" t="str">
        <f>跳高!B11</f>
        <v>六年戊班</v>
      </c>
      <c r="C11" s="3" t="str">
        <f>跳高!C11</f>
        <v>鍾岳峻</v>
      </c>
      <c r="D11" s="3">
        <f>跳高!M11</f>
        <v>0</v>
      </c>
      <c r="E11" s="3" t="str">
        <f>IFERROR(LEN(SUBSTITUTE(HLOOKUP(D11,跳高!$D$2:$L$12,2,FALSE),"o",""))," ")</f>
        <v xml:space="preserve"> </v>
      </c>
      <c r="F11" s="3" t="str">
        <f>IF(D11&lt;&gt;0,LEN(SUBSTITUTE(PHONETIC(跳高!D11:O11),"o",""))-3," ")</f>
        <v xml:space="preserve"> </v>
      </c>
      <c r="G11" s="46" t="str">
        <f t="shared" si="0"/>
        <v xml:space="preserve"> </v>
      </c>
      <c r="H11" s="57" t="str">
        <f t="shared" si="1"/>
        <v/>
      </c>
      <c r="I11" s="3" t="str">
        <f>IFERROR(VLOOKUP(H11,積分計算!$A:$AG,2,FALSE)," ")</f>
        <v xml:space="preserve"> </v>
      </c>
    </row>
    <row r="12" spans="1:9" ht="16.5" customHeight="1">
      <c r="A12" s="3">
        <f>跳高!A12</f>
        <v>10</v>
      </c>
      <c r="B12" s="3" t="str">
        <f>跳高!B12</f>
        <v>六年戊班</v>
      </c>
      <c r="C12" s="3" t="str">
        <f>跳高!C12</f>
        <v>江睿軒</v>
      </c>
      <c r="D12" s="3">
        <f>跳高!M12</f>
        <v>105</v>
      </c>
      <c r="E12" s="3">
        <f>IFERROR(LEN(SUBSTITUTE(HLOOKUP(D12,跳高!$D$2:$L$12,2,FALSE),"o",""))," ")</f>
        <v>0</v>
      </c>
      <c r="F12" s="3">
        <f>IF(D12&lt;&gt;0,LEN(SUBSTITUTE(PHONETIC(跳高!D12:O12),"o",""))-3," ")</f>
        <v>0</v>
      </c>
      <c r="G12" s="46">
        <f t="shared" si="0"/>
        <v>7</v>
      </c>
      <c r="H12" s="57" t="str">
        <f t="shared" si="1"/>
        <v/>
      </c>
      <c r="I12" s="3" t="str">
        <f>IFERROR(VLOOKUP(H12,積分計算!$A:$AG,2,FALSE)," ")</f>
        <v xml:space="preserve"> </v>
      </c>
    </row>
    <row r="13" spans="1:9">
      <c r="A13" s="18"/>
      <c r="B13" s="18"/>
      <c r="C13" s="18"/>
      <c r="D13" s="18"/>
      <c r="E13" s="18"/>
      <c r="F13" s="18"/>
      <c r="G13" s="18"/>
      <c r="H13" s="18"/>
    </row>
    <row r="14" spans="1:9">
      <c r="A14" s="64" t="str">
        <f>跳高!A14</f>
        <v>六女跳高 最高紀錄：3</v>
      </c>
      <c r="B14" s="64"/>
      <c r="C14" s="64"/>
      <c r="D14" s="64"/>
      <c r="E14" s="64"/>
      <c r="F14" s="64"/>
      <c r="G14" s="64"/>
      <c r="H14" s="64"/>
      <c r="I14" s="64"/>
    </row>
    <row r="15" spans="1:9" ht="33">
      <c r="A15" s="46" t="s">
        <v>50</v>
      </c>
      <c r="B15" s="46" t="s">
        <v>11</v>
      </c>
      <c r="C15" s="46" t="s">
        <v>58</v>
      </c>
      <c r="D15" s="46" t="s">
        <v>48</v>
      </c>
      <c r="E15" s="3" t="s">
        <v>54</v>
      </c>
      <c r="F15" s="46" t="s">
        <v>56</v>
      </c>
      <c r="G15" s="46" t="s">
        <v>68</v>
      </c>
      <c r="H15" s="46" t="s">
        <v>69</v>
      </c>
      <c r="I15" s="38" t="s">
        <v>67</v>
      </c>
    </row>
    <row r="16" spans="1:9">
      <c r="A16" s="3">
        <f>跳高!A16</f>
        <v>1</v>
      </c>
      <c r="B16" s="3" t="str">
        <f>跳高!B16</f>
        <v>六年甲班</v>
      </c>
      <c r="C16" s="3" t="str">
        <f>跳高!C16</f>
        <v>黃楷渝</v>
      </c>
      <c r="D16" s="3">
        <f>跳高!M16</f>
        <v>100</v>
      </c>
      <c r="E16" s="46">
        <f>IFERROR(LEN(SUBSTITUTE(HLOOKUP(D16,跳高!$D$15:$L$25,2,FALSE),"o",""))," ")</f>
        <v>2</v>
      </c>
      <c r="F16" s="46">
        <f>IF(D16&lt;&gt;0,LEN(SUBSTITUTE(PHONETIC(跳高!D16:O16),"o",""))-3," ")</f>
        <v>4</v>
      </c>
      <c r="G16" s="46">
        <f>IF(AND(D16&lt;&gt;0,D16&lt;&gt;"棄權"),(COUNTIF($D$16:$D$25,"&gt;"&amp;D16)+1)+SUMPRODUCT(--($D$16:$D$25=D16),--($E$16:$E$25&lt;E16))," ")</f>
        <v>9</v>
      </c>
      <c r="H16" s="57" t="str">
        <f t="shared" ref="H16:H18" si="2">IF(AND(G16&lt;&gt;" ",G16&lt;7),IF((COUNTIF($G$16:$G$25,"&lt;"&amp;G16)+1)+SUMPRODUCT(--($G$16:$G$25=G16),--($F$16:$F$25&lt;F16))=7,"",(COUNTIF($G$16:$G$25,"&lt;"&amp;G16)+1)+SUMPRODUCT(--($G$16:$G$25=G16),--($F$16:$F$25&lt;F16))),"")</f>
        <v/>
      </c>
      <c r="I16" s="46" t="str">
        <f>IFERROR(VLOOKUP(H16,積分計算!$A:$AG,2,FALSE)," ")</f>
        <v xml:space="preserve"> </v>
      </c>
    </row>
    <row r="17" spans="1:9">
      <c r="A17" s="3">
        <f>跳高!A17</f>
        <v>2</v>
      </c>
      <c r="B17" s="3" t="str">
        <f>跳高!B17</f>
        <v>六年甲班</v>
      </c>
      <c r="C17" s="3" t="str">
        <f>跳高!C17</f>
        <v>陳品婕</v>
      </c>
      <c r="D17" s="3">
        <f>跳高!M17</f>
        <v>110</v>
      </c>
      <c r="E17" s="46" t="str">
        <f>IFERROR(LEN(SUBSTITUTE(HLOOKUP(D17,跳高!$D$15:$L$25,17,FALSE),"o",""))," ")</f>
        <v xml:space="preserve"> </v>
      </c>
      <c r="F17" s="46">
        <f>IF(D17&lt;&gt;0,LEN(SUBSTITUTE(PHONETIC(跳高!D17:O17),"o",""))-3," ")</f>
        <v>2</v>
      </c>
      <c r="G17" s="46">
        <f t="shared" ref="G17:G25" si="3">IF(AND(D17&lt;&gt;0,D17&lt;&gt;"棄權"),(COUNTIF($D$16:$D$25,"&gt;"&amp;D17)+1)+SUMPRODUCT(--($D$16:$D$25=D17),--($E$16:$E$25&lt;E17))," ")</f>
        <v>3</v>
      </c>
      <c r="H17" s="57">
        <f t="shared" si="2"/>
        <v>3</v>
      </c>
      <c r="I17" s="46">
        <f>IFERROR(VLOOKUP(H17,積分計算!$A:$AG,2,FALSE)," ")</f>
        <v>4</v>
      </c>
    </row>
    <row r="18" spans="1:9">
      <c r="A18" s="3">
        <f>跳高!A18</f>
        <v>3</v>
      </c>
      <c r="B18" s="3" t="str">
        <f>跳高!B18</f>
        <v>六年乙班</v>
      </c>
      <c r="C18" s="3" t="str">
        <f>跳高!C18</f>
        <v>廖苡薰</v>
      </c>
      <c r="D18" s="3">
        <f>跳高!M18</f>
        <v>110</v>
      </c>
      <c r="E18" s="46">
        <f>IFERROR(LEN(SUBSTITUTE(HLOOKUP(D18,跳高!$D$15:$L$25,4,FALSE),"o",""))," ")</f>
        <v>0</v>
      </c>
      <c r="F18" s="46">
        <f>IF(D18&lt;&gt;0,LEN(SUBSTITUTE(PHONETIC(跳高!D18:O18),"o",""))-3," ")</f>
        <v>0</v>
      </c>
      <c r="G18" s="46">
        <f t="shared" si="3"/>
        <v>2</v>
      </c>
      <c r="H18" s="57">
        <f t="shared" si="2"/>
        <v>2</v>
      </c>
      <c r="I18" s="46">
        <f>IFERROR(VLOOKUP(H18,積分計算!$A:$AG,2,FALSE)," ")</f>
        <v>5</v>
      </c>
    </row>
    <row r="19" spans="1:9">
      <c r="A19" s="3">
        <f>跳高!A19</f>
        <v>4</v>
      </c>
      <c r="B19" s="3" t="str">
        <f>跳高!B19</f>
        <v>六年乙班</v>
      </c>
      <c r="C19" s="3" t="str">
        <f>跳高!C19</f>
        <v>陳牧禾</v>
      </c>
      <c r="D19" s="3">
        <f>跳高!M19</f>
        <v>100</v>
      </c>
      <c r="E19" s="46">
        <f>IFERROR(LEN(SUBSTITUTE(HLOOKUP(D19,跳高!$D$15:$L$25,5,FALSE),"o",""))," ")</f>
        <v>1</v>
      </c>
      <c r="F19" s="46">
        <f>IF(D19&lt;&gt;0,LEN(SUBSTITUTE(PHONETIC(跳高!D19:O19),"o",""))-3," ")</f>
        <v>2</v>
      </c>
      <c r="G19" s="46">
        <f t="shared" si="3"/>
        <v>8</v>
      </c>
      <c r="H19" s="46" t="str">
        <f>IF(AND(G19&lt;&gt;" ",G19&lt;7),IF((COUNTIF($G$16:$G$25,"&lt;"&amp;G19)+1)+SUMPRODUCT(--($G$16:$G$25=G19),--($F$16:$F$25&lt;F19))=7,"",(COUNTIF($G$16:$G$25,"&lt;"&amp;G19)+1)+SUMPRODUCT(--($G$16:$G$25=G19),--($F$16:$F$25&lt;F19))),"")</f>
        <v/>
      </c>
      <c r="I19" s="46" t="str">
        <f>IFERROR(VLOOKUP(H19,積分計算!$A:$AG,2,FALSE)," ")</f>
        <v xml:space="preserve"> </v>
      </c>
    </row>
    <row r="20" spans="1:9">
      <c r="A20" s="3">
        <f>跳高!A20</f>
        <v>5</v>
      </c>
      <c r="B20" s="3" t="str">
        <f>跳高!B20</f>
        <v>六年丙班</v>
      </c>
      <c r="C20" s="3" t="str">
        <f>跳高!C20</f>
        <v>張芷瑜</v>
      </c>
      <c r="D20" s="3">
        <f>跳高!M20</f>
        <v>115</v>
      </c>
      <c r="E20" s="46">
        <f>IFERROR(LEN(SUBSTITUTE(HLOOKUP(D20,跳高!$D$15:$L$25,6,FALSE),"o",""))," ")</f>
        <v>0</v>
      </c>
      <c r="F20" s="46">
        <f>IF(D20&lt;&gt;0,LEN(SUBSTITUTE(PHONETIC(跳高!D20:O20),"o",""))-3," ")</f>
        <v>2</v>
      </c>
      <c r="G20" s="46">
        <f t="shared" si="3"/>
        <v>1</v>
      </c>
      <c r="H20" s="57">
        <f t="shared" ref="H20:H25" si="4">IF(AND(G20&lt;&gt;" ",G20&lt;7),IF((COUNTIF($G$16:$G$25,"&lt;"&amp;G20)+1)+SUMPRODUCT(--($G$16:$G$25=G20),--($F$16:$F$25&lt;F20))=7,"",(COUNTIF($G$16:$G$25,"&lt;"&amp;G20)+1)+SUMPRODUCT(--($G$16:$G$25=G20),--($F$16:$F$25&lt;F20))),"")</f>
        <v>1</v>
      </c>
      <c r="I20" s="46">
        <f>IFERROR(VLOOKUP(H20,積分計算!$A:$AG,2,FALSE)," ")</f>
        <v>7</v>
      </c>
    </row>
    <row r="21" spans="1:9">
      <c r="A21" s="3">
        <f>跳高!A21</f>
        <v>6</v>
      </c>
      <c r="B21" s="3" t="str">
        <f>跳高!B21</f>
        <v>六年丙班</v>
      </c>
      <c r="C21" s="3" t="str">
        <f>跳高!C21</f>
        <v>賴宥蓁</v>
      </c>
      <c r="D21" s="3">
        <f>跳高!M21</f>
        <v>105</v>
      </c>
      <c r="E21" s="46">
        <f>IFERROR(LEN(SUBSTITUTE(HLOOKUP(D21,跳高!$D$15:$L$25,7,FALSE),"o",""))," ")</f>
        <v>2</v>
      </c>
      <c r="F21" s="46">
        <f>IF(D21&lt;&gt;0,LEN(SUBSTITUTE(PHONETIC(跳高!D21:O21),"o",""))-3," ")</f>
        <v>4</v>
      </c>
      <c r="G21" s="46">
        <f t="shared" si="3"/>
        <v>7</v>
      </c>
      <c r="H21" s="57" t="str">
        <f t="shared" si="4"/>
        <v/>
      </c>
      <c r="I21" s="46" t="str">
        <f>IFERROR(VLOOKUP(H21,積分計算!$A:$AG,2,FALSE)," ")</f>
        <v xml:space="preserve"> </v>
      </c>
    </row>
    <row r="22" spans="1:9">
      <c r="A22" s="3">
        <f>跳高!A22</f>
        <v>7</v>
      </c>
      <c r="B22" s="3" t="str">
        <f>跳高!B22</f>
        <v>六年丁班</v>
      </c>
      <c r="C22" s="3" t="str">
        <f>跳高!C22</f>
        <v>詹馥瑄</v>
      </c>
      <c r="D22" s="3">
        <f>跳高!M22</f>
        <v>105</v>
      </c>
      <c r="E22" s="46">
        <f>IFERROR(LEN(SUBSTITUTE(HLOOKUP(D22,跳高!$D$15:$L$25,8,FALSE),"o",""))," ")</f>
        <v>0</v>
      </c>
      <c r="F22" s="46">
        <f>IF(D22&lt;&gt;0,LEN(SUBSTITUTE(PHONETIC(跳高!D22:O22),"o",""))-3," ")</f>
        <v>0</v>
      </c>
      <c r="G22" s="46">
        <f t="shared" si="3"/>
        <v>4</v>
      </c>
      <c r="H22" s="57">
        <f t="shared" si="4"/>
        <v>4</v>
      </c>
      <c r="I22" s="46">
        <f>IFERROR(VLOOKUP(H22,積分計算!$A:$AG,2,FALSE)," ")</f>
        <v>3</v>
      </c>
    </row>
    <row r="23" spans="1:9">
      <c r="A23" s="3">
        <f>跳高!A23</f>
        <v>8</v>
      </c>
      <c r="B23" s="3" t="str">
        <f>跳高!B23</f>
        <v>六年丁班</v>
      </c>
      <c r="C23" s="3" t="str">
        <f>跳高!C23</f>
        <v>張庭瑜</v>
      </c>
      <c r="D23" s="3">
        <f>跳高!M23</f>
        <v>105</v>
      </c>
      <c r="E23" s="46">
        <f>IFERROR(LEN(SUBSTITUTE(HLOOKUP(D23,跳高!$D$15:$L$25,9,FALSE),"o",""))," ")</f>
        <v>0</v>
      </c>
      <c r="F23" s="46">
        <f>IF(D23&lt;&gt;0,LEN(SUBSTITUTE(PHONETIC(跳高!D23:O23),"o",""))-3," ")</f>
        <v>0</v>
      </c>
      <c r="G23" s="46">
        <f t="shared" si="3"/>
        <v>4</v>
      </c>
      <c r="H23" s="57">
        <f t="shared" si="4"/>
        <v>4</v>
      </c>
      <c r="I23" s="46">
        <f>IFERROR(VLOOKUP(H23,積分計算!$A:$AG,2,FALSE)," ")</f>
        <v>3</v>
      </c>
    </row>
    <row r="24" spans="1:9">
      <c r="A24" s="3">
        <f>跳高!A24</f>
        <v>9</v>
      </c>
      <c r="B24" s="3" t="str">
        <f>跳高!B24</f>
        <v>六年戊班</v>
      </c>
      <c r="C24" s="3" t="str">
        <f>跳高!C24</f>
        <v>張睿恩</v>
      </c>
      <c r="D24" s="3">
        <f>跳高!M24</f>
        <v>105</v>
      </c>
      <c r="E24" s="46">
        <f>IFERROR(LEN(SUBSTITUTE(HLOOKUP(D24,跳高!$D$15:$L$25,10,FALSE),"o",""))," ")</f>
        <v>0</v>
      </c>
      <c r="F24" s="46">
        <f>IF(D24&lt;&gt;0,LEN(SUBSTITUTE(PHONETIC(跳高!D24:O24),"o",""))-3," ")</f>
        <v>1</v>
      </c>
      <c r="G24" s="46">
        <f t="shared" si="3"/>
        <v>4</v>
      </c>
      <c r="H24" s="57">
        <f t="shared" si="4"/>
        <v>6</v>
      </c>
      <c r="I24" s="46">
        <f>IFERROR(VLOOKUP(H24,積分計算!$A:$AG,2,FALSE)," ")</f>
        <v>1</v>
      </c>
    </row>
    <row r="25" spans="1:9">
      <c r="A25" s="3">
        <f>跳高!A25</f>
        <v>10</v>
      </c>
      <c r="B25" s="3" t="str">
        <f>跳高!B25</f>
        <v>六年戊班</v>
      </c>
      <c r="C25" s="3" t="str">
        <f>跳高!C25</f>
        <v>賴以婕</v>
      </c>
      <c r="D25" s="3">
        <f>跳高!M25</f>
        <v>95</v>
      </c>
      <c r="E25" s="46">
        <f>IFERROR(LEN(SUBSTITUTE(HLOOKUP(D25,跳高!$D$15:$L$25,11,FALSE),"o",""))," ")</f>
        <v>0</v>
      </c>
      <c r="F25" s="46">
        <f>IF(D25&lt;&gt;0,LEN(SUBSTITUTE(PHONETIC(跳高!D25:O25),"o",""))-3," ")</f>
        <v>0</v>
      </c>
      <c r="G25" s="46">
        <f t="shared" si="3"/>
        <v>10</v>
      </c>
      <c r="H25" s="57" t="str">
        <f t="shared" si="4"/>
        <v/>
      </c>
      <c r="I25" s="46" t="str">
        <f>IFERROR(VLOOKUP(H25,積分計算!$A:$AG,2,FALSE)," ")</f>
        <v xml:space="preserve"> </v>
      </c>
    </row>
    <row r="26" spans="1:9">
      <c r="A26" s="4"/>
      <c r="B26" s="4"/>
      <c r="C26" s="4"/>
      <c r="D26" s="4"/>
      <c r="E26" s="5"/>
      <c r="F26" s="5"/>
      <c r="G26" s="5"/>
      <c r="H26" s="5"/>
    </row>
    <row r="27" spans="1:9">
      <c r="A27" s="64" t="str">
        <f>跳高!A27</f>
        <v>五男跳高 最高紀錄：120cm</v>
      </c>
      <c r="B27" s="64"/>
      <c r="C27" s="64"/>
      <c r="D27" s="64"/>
      <c r="E27" s="64"/>
      <c r="F27" s="64"/>
      <c r="G27" s="64"/>
      <c r="H27" s="64"/>
      <c r="I27" s="64"/>
    </row>
    <row r="28" spans="1:9" ht="33">
      <c r="A28" s="46" t="s">
        <v>50</v>
      </c>
      <c r="B28" s="46" t="s">
        <v>11</v>
      </c>
      <c r="C28" s="46" t="s">
        <v>58</v>
      </c>
      <c r="D28" s="46" t="s">
        <v>48</v>
      </c>
      <c r="E28" s="3" t="s">
        <v>54</v>
      </c>
      <c r="F28" s="46" t="s">
        <v>56</v>
      </c>
      <c r="G28" s="46" t="s">
        <v>68</v>
      </c>
      <c r="H28" s="46" t="s">
        <v>69</v>
      </c>
      <c r="I28" s="38" t="s">
        <v>67</v>
      </c>
    </row>
    <row r="29" spans="1:9">
      <c r="A29" s="3">
        <f>跳高!A29</f>
        <v>1</v>
      </c>
      <c r="B29" s="3" t="str">
        <f>跳高!B29</f>
        <v>五年甲班</v>
      </c>
      <c r="C29" s="3" t="str">
        <f>跳高!C29</f>
        <v>張晏碩</v>
      </c>
      <c r="D29" s="3">
        <f>跳高!M29</f>
        <v>100</v>
      </c>
      <c r="E29" s="3">
        <f>IFERROR(LEN(SUBSTITUTE(HLOOKUP(D29,跳高!$D$28:$L$38,2,FALSE),"o",""))," ")</f>
        <v>0</v>
      </c>
      <c r="F29" s="3">
        <f>IF(D29&lt;&gt;0,LEN(SUBSTITUTE(PHONETIC(跳高!D29:O29),"o",""))-3," ")</f>
        <v>1</v>
      </c>
      <c r="G29" s="46">
        <f>IF(AND(D29&lt;&gt;0,D29&lt;&gt;"棄權"),(COUNTIF($D$29:$D$38,"&gt;"&amp;D29)+1)+SUMPRODUCT(--($D$29:$D$38=D29),--($E$29:$E$38&lt;E29))," ")</f>
        <v>3</v>
      </c>
      <c r="H29" s="46">
        <f>IF(AND(G29&lt;&gt;" ",G29&lt;7),(COUNTIF($G$29:$G$38,"&lt;"&amp;G29)+1)+SUMPRODUCT(--($G$29:$G$38=G29),--($F$29:$F$38&lt;F29)),"")</f>
        <v>4</v>
      </c>
      <c r="I29" s="46">
        <f>IFERROR(VLOOKUP(H29,積分計算!$A:$AG,2,FALSE)," ")</f>
        <v>3</v>
      </c>
    </row>
    <row r="30" spans="1:9">
      <c r="A30" s="3">
        <f>跳高!A30</f>
        <v>2</v>
      </c>
      <c r="B30" s="3" t="str">
        <f>跳高!B30</f>
        <v>五年甲班</v>
      </c>
      <c r="C30" s="3" t="str">
        <f>跳高!C30</f>
        <v>周洧暵</v>
      </c>
      <c r="D30" s="3">
        <f>跳高!M30</f>
        <v>90</v>
      </c>
      <c r="E30" s="3">
        <f>IFERROR(LEN(SUBSTITUTE(HLOOKUP(D30,跳高!$D$28:$L$38,3,FALSE),"o",""))," ")</f>
        <v>2</v>
      </c>
      <c r="F30" s="3">
        <f>IF(D30&lt;&gt;0,LEN(SUBSTITUTE(PHONETIC(跳高!D30:O30),"o",""))-3," ")</f>
        <v>2</v>
      </c>
      <c r="G30" s="46">
        <f t="shared" ref="G30:G38" si="5">IF(AND(D30&lt;&gt;0,D30&lt;&gt;"棄權"),(COUNTIF($D$29:$D$38,"&gt;"&amp;D30)+1)+SUMPRODUCT(--($D$29:$D$38=D30),--($E$29:$E$38&lt;E30))," ")</f>
        <v>9</v>
      </c>
      <c r="H30" s="46" t="str">
        <f t="shared" ref="H30:H38" si="6">IF(AND(G30&lt;&gt;" ",G30&lt;7),(COUNTIF($G$29:$G$38,"&lt;"&amp;G30)+1)+SUMPRODUCT(--($G$29:$G$38=G30),--($F$29:$F$38&lt;F30)),"")</f>
        <v/>
      </c>
      <c r="I30" s="46" t="str">
        <f>IFERROR(VLOOKUP(H30,積分計算!$A:$AG,2,FALSE)," ")</f>
        <v xml:space="preserve"> </v>
      </c>
    </row>
    <row r="31" spans="1:9">
      <c r="A31" s="3">
        <f>跳高!A31</f>
        <v>3</v>
      </c>
      <c r="B31" s="3" t="str">
        <f>跳高!B31</f>
        <v>五年乙班</v>
      </c>
      <c r="C31" s="3" t="str">
        <f>跳高!C31</f>
        <v>陳浩瑜</v>
      </c>
      <c r="D31" s="3">
        <f>跳高!M31</f>
        <v>100</v>
      </c>
      <c r="E31" s="3">
        <f>IFERROR(LEN(SUBSTITUTE(HLOOKUP(D31,跳高!$D$28:$L$38,4,FALSE),"o",""))," ")</f>
        <v>1</v>
      </c>
      <c r="F31" s="3">
        <f>IF(D31&lt;&gt;0,LEN(SUBSTITUTE(PHONETIC(跳高!D31:O31),"o",""))-3," ")</f>
        <v>3</v>
      </c>
      <c r="G31" s="46">
        <f t="shared" si="5"/>
        <v>5</v>
      </c>
      <c r="H31" s="46">
        <f t="shared" si="6"/>
        <v>5</v>
      </c>
      <c r="I31" s="46">
        <f>IFERROR(VLOOKUP(H31,積分計算!$A:$AG,2,FALSE)," ")</f>
        <v>2</v>
      </c>
    </row>
    <row r="32" spans="1:9">
      <c r="A32" s="3">
        <f>跳高!A32</f>
        <v>4</v>
      </c>
      <c r="B32" s="3" t="str">
        <f>跳高!B32</f>
        <v>五年乙班</v>
      </c>
      <c r="C32" s="3" t="str">
        <f>跳高!C32</f>
        <v>范耀洋</v>
      </c>
      <c r="D32" s="3">
        <f>跳高!M32</f>
        <v>95</v>
      </c>
      <c r="E32" s="3">
        <f>IFERROR(LEN(SUBSTITUTE(HLOOKUP(D32,跳高!$D$28:$L$38,5,FALSE),"o",""))," ")</f>
        <v>1</v>
      </c>
      <c r="F32" s="3">
        <f>IF(D32&lt;&gt;0,LEN(SUBSTITUTE(PHONETIC(跳高!D32:O32),"o",""))-3," ")</f>
        <v>1</v>
      </c>
      <c r="G32" s="46">
        <f t="shared" si="5"/>
        <v>8</v>
      </c>
      <c r="H32" s="46" t="str">
        <f t="shared" si="6"/>
        <v/>
      </c>
      <c r="I32" s="46" t="str">
        <f>IFERROR(VLOOKUP(H32,積分計算!$A:$AG,2,FALSE)," ")</f>
        <v xml:space="preserve"> </v>
      </c>
    </row>
    <row r="33" spans="1:9">
      <c r="A33" s="3">
        <f>跳高!A33</f>
        <v>5</v>
      </c>
      <c r="B33" s="3" t="str">
        <f>跳高!B33</f>
        <v>五年丙班</v>
      </c>
      <c r="C33" s="3" t="str">
        <f>跳高!C33</f>
        <v>楊迦得</v>
      </c>
      <c r="D33" s="3">
        <f>跳高!M33</f>
        <v>100</v>
      </c>
      <c r="E33" s="3">
        <f>IFERROR(LEN(SUBSTITUTE(HLOOKUP(D33,跳高!$D$28:$L$38,6,FALSE),"o",""))," ")</f>
        <v>0</v>
      </c>
      <c r="F33" s="3">
        <f>IF(D33&lt;&gt;0,LEN(SUBSTITUTE(PHONETIC(跳高!D33:O33),"o",""))-3," ")</f>
        <v>0</v>
      </c>
      <c r="G33" s="46">
        <f t="shared" si="5"/>
        <v>3</v>
      </c>
      <c r="H33" s="46">
        <f t="shared" si="6"/>
        <v>3</v>
      </c>
      <c r="I33" s="46">
        <f>IFERROR(VLOOKUP(H33,積分計算!$A:$AG,2,FALSE)," ")</f>
        <v>4</v>
      </c>
    </row>
    <row r="34" spans="1:9">
      <c r="A34" s="3">
        <f>跳高!A34</f>
        <v>6</v>
      </c>
      <c r="B34" s="3" t="str">
        <f>跳高!B34</f>
        <v>五年丙班</v>
      </c>
      <c r="C34" s="3" t="str">
        <f>跳高!C34</f>
        <v>江承謙</v>
      </c>
      <c r="D34" s="3">
        <f>跳高!M34</f>
        <v>110</v>
      </c>
      <c r="E34" s="3">
        <f>IFERROR(LEN(SUBSTITUTE(HLOOKUP(D34,跳高!$D$28:$L$38,7,FALSE),"o",""))," ")</f>
        <v>0</v>
      </c>
      <c r="F34" s="3">
        <f>IF(D34&lt;&gt;0,LEN(SUBSTITUTE(PHONETIC(跳高!D34:O34),"o",""))-3," ")</f>
        <v>0</v>
      </c>
      <c r="G34" s="46">
        <f t="shared" si="5"/>
        <v>1</v>
      </c>
      <c r="H34" s="46">
        <f t="shared" si="6"/>
        <v>1</v>
      </c>
      <c r="I34" s="46">
        <f>IFERROR(VLOOKUP(H34,積分計算!$A:$AG,2,FALSE)," ")</f>
        <v>7</v>
      </c>
    </row>
    <row r="35" spans="1:9">
      <c r="A35" s="3">
        <f>跳高!A35</f>
        <v>7</v>
      </c>
      <c r="B35" s="3" t="str">
        <f>跳高!B35</f>
        <v>五年丁班</v>
      </c>
      <c r="C35" s="3" t="str">
        <f>跳高!C35</f>
        <v>簡誠逸</v>
      </c>
      <c r="D35" s="3">
        <f>跳高!M35</f>
        <v>0</v>
      </c>
      <c r="E35" s="3" t="str">
        <f>IFERROR(LEN(SUBSTITUTE(HLOOKUP(D35,跳高!$D$28:$L$38,8,FALSE),"o",""))," ")</f>
        <v xml:space="preserve"> </v>
      </c>
      <c r="F35" s="3" t="str">
        <f>IF(D35&lt;&gt;0,LEN(SUBSTITUTE(PHONETIC(跳高!D35:O35),"o",""))-3," ")</f>
        <v xml:space="preserve"> </v>
      </c>
      <c r="G35" s="46" t="str">
        <f t="shared" si="5"/>
        <v xml:space="preserve"> </v>
      </c>
      <c r="H35" s="46" t="str">
        <f t="shared" si="6"/>
        <v/>
      </c>
      <c r="I35" s="46" t="str">
        <f>IFERROR(VLOOKUP(H35,積分計算!$A:$AG,2,FALSE)," ")</f>
        <v xml:space="preserve"> </v>
      </c>
    </row>
    <row r="36" spans="1:9">
      <c r="A36" s="3">
        <f>跳高!A36</f>
        <v>8</v>
      </c>
      <c r="B36" s="3" t="str">
        <f>跳高!B36</f>
        <v>五年丁班</v>
      </c>
      <c r="C36" s="3" t="str">
        <f>跳高!C36</f>
        <v>丁建亨</v>
      </c>
      <c r="D36" s="3">
        <f>跳高!M36</f>
        <v>105</v>
      </c>
      <c r="E36" s="3">
        <f>IFERROR(LEN(SUBSTITUTE(HLOOKUP(D36,跳高!$D$28:$L$38,9,FALSE),"o",""))," ")</f>
        <v>2</v>
      </c>
      <c r="F36" s="3">
        <f>IF(D36&lt;&gt;0,LEN(SUBSTITUTE(PHONETIC(跳高!D36:O36),"o",""))-3," ")</f>
        <v>2</v>
      </c>
      <c r="G36" s="46">
        <f t="shared" si="5"/>
        <v>2</v>
      </c>
      <c r="H36" s="46">
        <f t="shared" si="6"/>
        <v>2</v>
      </c>
      <c r="I36" s="46">
        <f>IFERROR(VLOOKUP(H36,積分計算!$A:$AG,2,FALSE)," ")</f>
        <v>5</v>
      </c>
    </row>
    <row r="37" spans="1:9">
      <c r="A37" s="3">
        <f>跳高!A37</f>
        <v>9</v>
      </c>
      <c r="B37" s="3" t="str">
        <f>跳高!B37</f>
        <v>五年戊班</v>
      </c>
      <c r="C37" s="3" t="str">
        <f>跳高!C37</f>
        <v>陳俊友</v>
      </c>
      <c r="D37" s="3">
        <f>跳高!M37</f>
        <v>100</v>
      </c>
      <c r="E37" s="3">
        <f>IFERROR(LEN(SUBSTITUTE(HLOOKUP(D37,跳高!$D$28:$L$38,10,FALSE),"o",""))," ")</f>
        <v>2</v>
      </c>
      <c r="F37" s="3">
        <f>IF(D37&lt;&gt;0,LEN(SUBSTITUTE(PHONETIC(跳高!D37:O37),"o",""))-3," ")</f>
        <v>2</v>
      </c>
      <c r="G37" s="46">
        <f t="shared" si="5"/>
        <v>6</v>
      </c>
      <c r="H37" s="46">
        <f t="shared" si="6"/>
        <v>6</v>
      </c>
      <c r="I37" s="46">
        <f>IFERROR(VLOOKUP(H37,積分計算!$A:$AG,2,FALSE)," ")</f>
        <v>1</v>
      </c>
    </row>
    <row r="38" spans="1:9">
      <c r="A38" s="3">
        <f>跳高!A38</f>
        <v>10</v>
      </c>
      <c r="B38" s="3" t="str">
        <f>跳高!B38</f>
        <v>五年戊班</v>
      </c>
      <c r="C38" s="3" t="str">
        <f>跳高!C38</f>
        <v>王奕翔</v>
      </c>
      <c r="D38" s="3">
        <f>跳高!M38</f>
        <v>95</v>
      </c>
      <c r="E38" s="3">
        <f>IFERROR(LEN(SUBSTITUTE(HLOOKUP(D38,跳高!$D$28:$L$38,11,FALSE),"o",""))," ")</f>
        <v>0</v>
      </c>
      <c r="F38" s="3">
        <f>IF(D38&lt;&gt;0,LEN(SUBSTITUTE(PHONETIC(跳高!D38:O38),"o",""))-3," ")</f>
        <v>0</v>
      </c>
      <c r="G38" s="46">
        <f t="shared" si="5"/>
        <v>7</v>
      </c>
      <c r="H38" s="46" t="str">
        <f t="shared" si="6"/>
        <v/>
      </c>
      <c r="I38" s="46" t="str">
        <f>IFERROR(VLOOKUP(H38,積分計算!$A:$AG,2,FALSE)," ")</f>
        <v xml:space="preserve"> </v>
      </c>
    </row>
    <row r="39" spans="1:9">
      <c r="A39" s="18"/>
      <c r="B39" s="18"/>
      <c r="C39" s="18"/>
      <c r="D39" s="18"/>
      <c r="E39" s="18"/>
      <c r="F39" s="18"/>
      <c r="G39" s="18"/>
      <c r="H39" s="18"/>
    </row>
    <row r="40" spans="1:9">
      <c r="A40" s="64" t="str">
        <f>跳高!A40</f>
        <v>五女跳高 最高紀錄：125cm</v>
      </c>
      <c r="B40" s="64"/>
      <c r="C40" s="64"/>
      <c r="D40" s="64"/>
      <c r="E40" s="64"/>
      <c r="F40" s="64"/>
      <c r="G40" s="64"/>
      <c r="H40" s="64"/>
      <c r="I40" s="64"/>
    </row>
    <row r="41" spans="1:9" ht="33">
      <c r="A41" s="46" t="s">
        <v>50</v>
      </c>
      <c r="B41" s="46" t="s">
        <v>11</v>
      </c>
      <c r="C41" s="46" t="s">
        <v>58</v>
      </c>
      <c r="D41" s="46" t="s">
        <v>59</v>
      </c>
      <c r="E41" s="3" t="s">
        <v>54</v>
      </c>
      <c r="F41" s="46" t="s">
        <v>56</v>
      </c>
      <c r="G41" s="46" t="s">
        <v>68</v>
      </c>
      <c r="H41" s="46" t="s">
        <v>69</v>
      </c>
      <c r="I41" s="38" t="s">
        <v>67</v>
      </c>
    </row>
    <row r="42" spans="1:9">
      <c r="A42" s="3">
        <f>跳高!A42</f>
        <v>1</v>
      </c>
      <c r="B42" s="3" t="str">
        <f>跳高!B42</f>
        <v>五年甲班</v>
      </c>
      <c r="C42" s="3" t="str">
        <f>跳高!C42</f>
        <v>林洧彤</v>
      </c>
      <c r="D42" s="3">
        <f>跳高!M42</f>
        <v>100</v>
      </c>
      <c r="E42" s="46">
        <f>IFERROR(LEN(SUBSTITUTE(HLOOKUP(D42,跳高!$D$41:$L$51,2,FALSE),"o",""))," ")</f>
        <v>2</v>
      </c>
      <c r="F42" s="46">
        <f>IF(D42&lt;&gt;0,LEN(SUBSTITUTE(PHONETIC(跳高!D42:O42),"o",""))-3," ")</f>
        <v>6</v>
      </c>
      <c r="G42" s="3">
        <f>IF(AND(D42&lt;&gt;0,D42&lt;&gt;"棄權"),(COUNTIF($D$42:$D$51,"&gt;"&amp;D42)+1)+SUMPRODUCT(--($D$42:$D$51=D42),--($E$42:$E$51&lt;E42))," ")</f>
        <v>4</v>
      </c>
      <c r="H42" s="3">
        <f t="shared" ref="H42:H51" si="7">IF(AND(G42&lt;&gt;" ",G42&lt;7),(COUNTIF($G$42:$G$51,"&lt;"&amp;G42)+1)+SUMPRODUCT(--($G$42:$G$51=G42),--($F$42:$F$51&lt;F42)),"")</f>
        <v>4</v>
      </c>
      <c r="I42" s="46">
        <f>IFERROR(VLOOKUP(H42,積分計算!$A:$AG,2,FALSE)," ")</f>
        <v>3</v>
      </c>
    </row>
    <row r="43" spans="1:9">
      <c r="A43" s="3">
        <f>跳高!A43</f>
        <v>2</v>
      </c>
      <c r="B43" s="3" t="str">
        <f>跳高!B43</f>
        <v>五年甲班</v>
      </c>
      <c r="C43" s="3" t="str">
        <f>跳高!C43</f>
        <v>陳璿安</v>
      </c>
      <c r="D43" s="3">
        <f>跳高!M43</f>
        <v>85</v>
      </c>
      <c r="E43" s="46">
        <f>IFERROR(LEN(SUBSTITUTE(HLOOKUP(D43,跳高!$D$41:$L$51,3,FALSE),"o",""))," ")</f>
        <v>1</v>
      </c>
      <c r="F43" s="46">
        <f>IF(D43&lt;&gt;0,LEN(SUBSTITUTE(PHONETIC(跳高!D43:O43),"o",""))-3," ")</f>
        <v>1</v>
      </c>
      <c r="G43" s="3">
        <f t="shared" ref="G43:G51" si="8">IF(AND(D43&lt;&gt;0,D43&lt;&gt;"棄權"),(COUNTIF($D$42:$D$51,"&gt;"&amp;D43)+1)+SUMPRODUCT(--($D$42:$D$51=D43),--($E$42:$E$51&lt;E43))," ")</f>
        <v>10</v>
      </c>
      <c r="H43" s="3" t="str">
        <f t="shared" si="7"/>
        <v/>
      </c>
      <c r="I43" s="46" t="str">
        <f>IFERROR(VLOOKUP(H43,積分計算!$A:$AG,2,FALSE)," ")</f>
        <v xml:space="preserve"> </v>
      </c>
    </row>
    <row r="44" spans="1:9">
      <c r="A44" s="3">
        <f>跳高!A44</f>
        <v>3</v>
      </c>
      <c r="B44" s="3" t="str">
        <f>跳高!B44</f>
        <v>五年乙班</v>
      </c>
      <c r="C44" s="3" t="str">
        <f>跳高!C44</f>
        <v>張伊涵</v>
      </c>
      <c r="D44" s="3">
        <f>跳高!M44</f>
        <v>90</v>
      </c>
      <c r="E44" s="46">
        <f>IFERROR(LEN(SUBSTITUTE(HLOOKUP(D44,跳高!$D$41:$L$51,4,FALSE),"o",""))," ")</f>
        <v>1</v>
      </c>
      <c r="F44" s="46">
        <f>IF(D44&lt;&gt;0,LEN(SUBSTITUTE(PHONETIC(跳高!D44:O44),"o",""))-3," ")</f>
        <v>1</v>
      </c>
      <c r="G44" s="3">
        <f t="shared" si="8"/>
        <v>7</v>
      </c>
      <c r="H44" s="3" t="str">
        <f t="shared" si="7"/>
        <v/>
      </c>
      <c r="I44" s="46" t="str">
        <f>IFERROR(VLOOKUP(H44,積分計算!$A:$AG,2,FALSE)," ")</f>
        <v xml:space="preserve"> </v>
      </c>
    </row>
    <row r="45" spans="1:9">
      <c r="A45" s="3">
        <f>跳高!A45</f>
        <v>4</v>
      </c>
      <c r="B45" s="3" t="str">
        <f>跳高!B45</f>
        <v>五年乙班</v>
      </c>
      <c r="C45" s="3" t="str">
        <f>跳高!C45</f>
        <v>趙婕錡</v>
      </c>
      <c r="D45" s="3">
        <f>跳高!M45</f>
        <v>95</v>
      </c>
      <c r="E45" s="46">
        <f>IFERROR(LEN(SUBSTITUTE(HLOOKUP(D45,跳高!$D$41:$L$51,5,FALSE),"o",""))," ")</f>
        <v>1</v>
      </c>
      <c r="F45" s="46">
        <f>IF(D45&lt;&gt;0,LEN(SUBSTITUTE(PHONETIC(跳高!D45:O45),"o",""))-3," ")</f>
        <v>4</v>
      </c>
      <c r="G45" s="3">
        <f t="shared" si="8"/>
        <v>6</v>
      </c>
      <c r="H45" s="3">
        <f t="shared" si="7"/>
        <v>6</v>
      </c>
      <c r="I45" s="46">
        <f>IFERROR(VLOOKUP(H45,積分計算!$A:$AG,2,FALSE)," ")</f>
        <v>1</v>
      </c>
    </row>
    <row r="46" spans="1:9">
      <c r="A46" s="3">
        <f>跳高!A46</f>
        <v>5</v>
      </c>
      <c r="B46" s="3" t="str">
        <f>跳高!B46</f>
        <v>五年丙班</v>
      </c>
      <c r="C46" s="3" t="str">
        <f>跳高!C46</f>
        <v>巫宜臻</v>
      </c>
      <c r="D46" s="3">
        <f>跳高!M46</f>
        <v>105</v>
      </c>
      <c r="E46" s="46">
        <f>IFERROR(LEN(SUBSTITUTE(HLOOKUP(D46,跳高!$D$41:$L$51,6,FALSE),"o",""))," ")</f>
        <v>2</v>
      </c>
      <c r="F46" s="46">
        <f>IF(D46&lt;&gt;0,LEN(SUBSTITUTE(PHONETIC(跳高!D46:O46),"o",""))-3," ")</f>
        <v>3</v>
      </c>
      <c r="G46" s="3">
        <f t="shared" si="8"/>
        <v>2</v>
      </c>
      <c r="H46" s="3">
        <f t="shared" si="7"/>
        <v>2</v>
      </c>
      <c r="I46" s="46">
        <f>IFERROR(VLOOKUP(H46,積分計算!$A:$AG,2,FALSE)," ")</f>
        <v>5</v>
      </c>
    </row>
    <row r="47" spans="1:9">
      <c r="A47" s="3">
        <f>跳高!A47</f>
        <v>6</v>
      </c>
      <c r="B47" s="3" t="str">
        <f>跳高!B47</f>
        <v>五年丙班</v>
      </c>
      <c r="C47" s="3" t="str">
        <f>跳高!C47</f>
        <v>潘子靖</v>
      </c>
      <c r="D47" s="3">
        <f>跳高!M47</f>
        <v>100</v>
      </c>
      <c r="E47" s="46">
        <f>IFERROR(LEN(SUBSTITUTE(HLOOKUP(D47,跳高!$D$41:$L$51,7,FALSE),"o",""))," ")</f>
        <v>1</v>
      </c>
      <c r="F47" s="46">
        <f>IF(D47&lt;&gt;0,LEN(SUBSTITUTE(PHONETIC(跳高!D47:O47),"o",""))-3," ")</f>
        <v>2</v>
      </c>
      <c r="G47" s="3">
        <f t="shared" si="8"/>
        <v>3</v>
      </c>
      <c r="H47" s="3">
        <f t="shared" si="7"/>
        <v>3</v>
      </c>
      <c r="I47" s="46">
        <f>IFERROR(VLOOKUP(H47,積分計算!$A:$AG,2,FALSE)," ")</f>
        <v>4</v>
      </c>
    </row>
    <row r="48" spans="1:9">
      <c r="A48" s="3">
        <f>跳高!A48</f>
        <v>7</v>
      </c>
      <c r="B48" s="3" t="str">
        <f>跳高!B48</f>
        <v>五年丁班</v>
      </c>
      <c r="C48" s="3" t="str">
        <f>跳高!C48</f>
        <v>劉苡涵</v>
      </c>
      <c r="D48" s="3">
        <f>跳高!M48</f>
        <v>85</v>
      </c>
      <c r="E48" s="46">
        <f>IFERROR(LEN(SUBSTITUTE(HLOOKUP(D48,跳高!$D$41:$L$51,8,FALSE),"o",""))," ")</f>
        <v>0</v>
      </c>
      <c r="F48" s="46">
        <f>IF(D48&lt;&gt;0,LEN(SUBSTITUTE(PHONETIC(跳高!D48:O48),"o",""))-3," ")</f>
        <v>0</v>
      </c>
      <c r="G48" s="3">
        <f t="shared" si="8"/>
        <v>8</v>
      </c>
      <c r="H48" s="3" t="str">
        <f t="shared" si="7"/>
        <v/>
      </c>
      <c r="I48" s="46" t="str">
        <f>IFERROR(VLOOKUP(H48,積分計算!$A:$AG,2,FALSE)," ")</f>
        <v xml:space="preserve"> </v>
      </c>
    </row>
    <row r="49" spans="1:9">
      <c r="A49" s="3">
        <f>跳高!A49</f>
        <v>8</v>
      </c>
      <c r="B49" s="3" t="str">
        <f>跳高!B49</f>
        <v>五年丁班</v>
      </c>
      <c r="C49" s="3" t="str">
        <f>跳高!C49</f>
        <v>林欣儒</v>
      </c>
      <c r="D49" s="3">
        <f>跳高!M49</f>
        <v>85</v>
      </c>
      <c r="E49" s="46">
        <f>IFERROR(LEN(SUBSTITUTE(HLOOKUP(D49,跳高!$D$41:$L$51,9,FALSE),"o",""))," ")</f>
        <v>0</v>
      </c>
      <c r="F49" s="46">
        <f>IF(D49&lt;&gt;0,LEN(SUBSTITUTE(PHONETIC(跳高!D49:O49),"o",""))-3," ")</f>
        <v>0</v>
      </c>
      <c r="G49" s="3">
        <f t="shared" si="8"/>
        <v>8</v>
      </c>
      <c r="H49" s="3" t="str">
        <f t="shared" si="7"/>
        <v/>
      </c>
      <c r="I49" s="46" t="str">
        <f>IFERROR(VLOOKUP(H49,積分計算!$A:$AG,2,FALSE)," ")</f>
        <v xml:space="preserve"> </v>
      </c>
    </row>
    <row r="50" spans="1:9">
      <c r="A50" s="3">
        <f>跳高!A50</f>
        <v>9</v>
      </c>
      <c r="B50" s="3" t="str">
        <f>跳高!B50</f>
        <v>五年戊班</v>
      </c>
      <c r="C50" s="3" t="str">
        <f>跳高!C50</f>
        <v>許雅晴</v>
      </c>
      <c r="D50" s="3">
        <f>跳高!M50</f>
        <v>95</v>
      </c>
      <c r="E50" s="46">
        <f>IFERROR(LEN(SUBSTITUTE(HLOOKUP(D50,跳高!$D$41:$L$51,10,FALSE),"o",""))," ")</f>
        <v>0</v>
      </c>
      <c r="F50" s="46">
        <f>IF(D50&lt;&gt;0,LEN(SUBSTITUTE(PHONETIC(跳高!D50:O50),"o",""))-3," ")</f>
        <v>1</v>
      </c>
      <c r="G50" s="3">
        <f t="shared" si="8"/>
        <v>5</v>
      </c>
      <c r="H50" s="3">
        <f t="shared" si="7"/>
        <v>5</v>
      </c>
      <c r="I50" s="46">
        <f>IFERROR(VLOOKUP(H50,積分計算!$A:$AG,2,FALSE)," ")</f>
        <v>2</v>
      </c>
    </row>
    <row r="51" spans="1:9">
      <c r="A51" s="3">
        <f>跳高!A51</f>
        <v>10</v>
      </c>
      <c r="B51" s="3" t="str">
        <f>跳高!B51</f>
        <v>五年戊班</v>
      </c>
      <c r="C51" s="3" t="str">
        <f>跳高!C51</f>
        <v>李佩軒</v>
      </c>
      <c r="D51" s="3">
        <f>跳高!M51</f>
        <v>105</v>
      </c>
      <c r="E51" s="46">
        <f>IFERROR(LEN(SUBSTITUTE(HLOOKUP(D51,跳高!$D$41:$L$51,11,FALSE),"o",""))," ")</f>
        <v>0</v>
      </c>
      <c r="F51" s="46">
        <f>IF(D51&lt;&gt;0,LEN(SUBSTITUTE(PHONETIC(跳高!D51:O51),"o",""))-3," ")</f>
        <v>0</v>
      </c>
      <c r="G51" s="3">
        <f t="shared" si="8"/>
        <v>1</v>
      </c>
      <c r="H51" s="3">
        <f t="shared" si="7"/>
        <v>1</v>
      </c>
      <c r="I51" s="46">
        <f>IFERROR(VLOOKUP(H51,積分計算!$A:$AG,2,FALSE)," ")</f>
        <v>7</v>
      </c>
    </row>
  </sheetData>
  <mergeCells count="4">
    <mergeCell ref="A1:I1"/>
    <mergeCell ref="A14:I14"/>
    <mergeCell ref="A27:I27"/>
    <mergeCell ref="A40:I40"/>
  </mergeCells>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tabColor rgb="FFFF0000"/>
  </sheetPr>
  <dimension ref="A1:M25"/>
  <sheetViews>
    <sheetView workbookViewId="0">
      <selection activeCell="D5" sqref="D5"/>
    </sheetView>
  </sheetViews>
  <sheetFormatPr defaultRowHeight="16.5"/>
  <cols>
    <col min="1" max="16384" width="9" style="19"/>
  </cols>
  <sheetData>
    <row r="1" spans="1:13">
      <c r="A1" s="64" t="str">
        <f>跳遠!A1</f>
        <v>六男跳遠 最高紀錄：4+7</v>
      </c>
      <c r="B1" s="64"/>
      <c r="C1" s="64"/>
      <c r="D1" s="64"/>
      <c r="E1" s="64"/>
      <c r="F1" s="64"/>
      <c r="H1" s="64" t="str">
        <f>跳遠!A14</f>
        <v>六女跳遠 最高紀錄：5+4</v>
      </c>
      <c r="I1" s="64"/>
      <c r="J1" s="64"/>
      <c r="K1" s="64"/>
      <c r="L1" s="64"/>
      <c r="M1" s="64"/>
    </row>
    <row r="2" spans="1:13">
      <c r="A2" s="33" t="s">
        <v>45</v>
      </c>
      <c r="B2" s="33" t="s">
        <v>46</v>
      </c>
      <c r="C2" s="33" t="s">
        <v>47</v>
      </c>
      <c r="D2" s="33" t="s">
        <v>48</v>
      </c>
      <c r="E2" s="33" t="s">
        <v>49</v>
      </c>
      <c r="F2" s="33" t="s">
        <v>37</v>
      </c>
      <c r="H2" s="33" t="s">
        <v>45</v>
      </c>
      <c r="I2" s="33" t="s">
        <v>46</v>
      </c>
      <c r="J2" s="33" t="s">
        <v>47</v>
      </c>
      <c r="K2" s="33" t="s">
        <v>48</v>
      </c>
      <c r="L2" s="33" t="s">
        <v>49</v>
      </c>
      <c r="M2" s="33" t="s">
        <v>37</v>
      </c>
    </row>
    <row r="3" spans="1:13">
      <c r="A3" s="3">
        <f>跳遠!A3</f>
        <v>1</v>
      </c>
      <c r="B3" s="3" t="str">
        <f>跳遠!B3</f>
        <v>六年甲班</v>
      </c>
      <c r="C3" s="3" t="str">
        <f>跳遠!C3</f>
        <v>張祐嘉</v>
      </c>
      <c r="D3" s="3">
        <f>IF(跳遠!G3="",0,跳遠!G3)</f>
        <v>2.99</v>
      </c>
      <c r="E3" s="6" t="str">
        <f>IF(OR(D3=0,D3="棄權",RANK(D3,$D$3:$D$12)&gt;6),"",RANK(D3,$D$3:$D$12))</f>
        <v/>
      </c>
      <c r="F3" s="33" t="str">
        <f>IFERROR(VLOOKUP(E3,積分計算!$A:$AG,2,FALSE)," ")</f>
        <v xml:space="preserve"> </v>
      </c>
      <c r="H3" s="3">
        <f>跳遠!A16</f>
        <v>1</v>
      </c>
      <c r="I3" s="3" t="str">
        <f>跳遠!B16</f>
        <v>六年甲班</v>
      </c>
      <c r="J3" s="3" t="str">
        <f>跳遠!C16</f>
        <v>張育綾</v>
      </c>
      <c r="K3" s="3">
        <f>IF(跳遠!G16="",0,跳遠!G16)</f>
        <v>0</v>
      </c>
      <c r="L3" s="6" t="str">
        <f>IF(OR(K3=0,K3="棄權",RANK(K3,$K$3:$K$12)&gt;6),"",RANK(K3,$K$3:$K$12))</f>
        <v/>
      </c>
      <c r="M3" s="35" t="str">
        <f>IFERROR(VLOOKUP(L3,積分計算!$A:$AG,2,FALSE)," ")</f>
        <v xml:space="preserve"> </v>
      </c>
    </row>
    <row r="4" spans="1:13">
      <c r="A4" s="3">
        <f>跳遠!A4</f>
        <v>2</v>
      </c>
      <c r="B4" s="3" t="str">
        <f>跳遠!B4</f>
        <v>六年甲班</v>
      </c>
      <c r="C4" s="3" t="str">
        <f>跳遠!C4</f>
        <v>陳詳太</v>
      </c>
      <c r="D4" s="3">
        <f>IF(跳遠!G4="",0,跳遠!G4)</f>
        <v>3.03</v>
      </c>
      <c r="E4" s="6" t="str">
        <f t="shared" ref="E4:E12" si="0">IF(OR(D4=0,D4="棄權",RANK(D4,$D$3:$D$12)&gt;6),"",RANK(D4,$D$3:$D$12))</f>
        <v/>
      </c>
      <c r="F4" s="33" t="str">
        <f>IFERROR(VLOOKUP(E4,積分計算!$A:$AG,2,FALSE)," ")</f>
        <v xml:space="preserve"> </v>
      </c>
      <c r="H4" s="3">
        <f>跳遠!A17</f>
        <v>2</v>
      </c>
      <c r="I4" s="3" t="str">
        <f>跳遠!B17</f>
        <v>六年甲班</v>
      </c>
      <c r="J4" s="3" t="str">
        <f>跳遠!C17</f>
        <v>陳品婕</v>
      </c>
      <c r="K4" s="3">
        <f>IF(跳遠!G17="",0,跳遠!G17)</f>
        <v>2.89</v>
      </c>
      <c r="L4" s="6" t="str">
        <f t="shared" ref="L4:L12" si="1">IF(OR(K4=0,K4="棄權",RANK(K4,$K$3:$K$12)&gt;6),"",RANK(K4,$K$3:$K$12))</f>
        <v/>
      </c>
      <c r="M4" s="35" t="str">
        <f>IFERROR(VLOOKUP(L4,積分計算!$A:$AG,2,FALSE)," ")</f>
        <v xml:space="preserve"> </v>
      </c>
    </row>
    <row r="5" spans="1:13">
      <c r="A5" s="3">
        <f>跳遠!A5</f>
        <v>3</v>
      </c>
      <c r="B5" s="3" t="str">
        <f>跳遠!B5</f>
        <v>六年乙班</v>
      </c>
      <c r="C5" s="3" t="str">
        <f>跳遠!C5</f>
        <v>陳旻佑</v>
      </c>
      <c r="D5" s="3">
        <f>IF(跳遠!G5="",0,跳遠!G5)</f>
        <v>0</v>
      </c>
      <c r="E5" s="6" t="str">
        <f t="shared" si="0"/>
        <v/>
      </c>
      <c r="F5" s="33" t="str">
        <f>IFERROR(VLOOKUP(E5,積分計算!$A:$AG,2,FALSE)," ")</f>
        <v xml:space="preserve"> </v>
      </c>
      <c r="H5" s="3">
        <f>跳遠!A18</f>
        <v>3</v>
      </c>
      <c r="I5" s="3" t="str">
        <f>跳遠!B18</f>
        <v>六年乙班</v>
      </c>
      <c r="J5" s="3" t="str">
        <f>跳遠!C18</f>
        <v>涂惠雯</v>
      </c>
      <c r="K5" s="3">
        <f>IF(跳遠!G18="",0,跳遠!G18)</f>
        <v>3.04</v>
      </c>
      <c r="L5" s="6">
        <f t="shared" si="1"/>
        <v>5</v>
      </c>
      <c r="M5" s="35">
        <f>IFERROR(VLOOKUP(L5,積分計算!$A:$AG,2,FALSE)," ")</f>
        <v>2</v>
      </c>
    </row>
    <row r="6" spans="1:13">
      <c r="A6" s="3">
        <f>跳遠!A6</f>
        <v>4</v>
      </c>
      <c r="B6" s="3" t="str">
        <f>跳遠!B6</f>
        <v>六年乙班</v>
      </c>
      <c r="C6" s="3" t="str">
        <f>跳遠!C6</f>
        <v>黃國書</v>
      </c>
      <c r="D6" s="3">
        <f>IF(跳遠!G6="",0,跳遠!G6)</f>
        <v>3.37</v>
      </c>
      <c r="E6" s="6">
        <f t="shared" si="0"/>
        <v>5</v>
      </c>
      <c r="F6" s="33">
        <f>IFERROR(VLOOKUP(E6,積分計算!$A:$AG,2,FALSE)," ")</f>
        <v>2</v>
      </c>
      <c r="H6" s="3">
        <f>跳遠!A19</f>
        <v>4</v>
      </c>
      <c r="I6" s="3" t="str">
        <f>跳遠!B19</f>
        <v>六年乙班</v>
      </c>
      <c r="J6" s="3" t="str">
        <f>跳遠!C19</f>
        <v>江蓁諭</v>
      </c>
      <c r="K6" s="3">
        <f>IF(跳遠!G19="",0,跳遠!G19)</f>
        <v>0</v>
      </c>
      <c r="L6" s="6" t="str">
        <f t="shared" si="1"/>
        <v/>
      </c>
      <c r="M6" s="35" t="str">
        <f>IFERROR(VLOOKUP(L6,積分計算!$A:$AG,2,FALSE)," ")</f>
        <v xml:space="preserve"> </v>
      </c>
    </row>
    <row r="7" spans="1:13">
      <c r="A7" s="3">
        <f>跳遠!A7</f>
        <v>5</v>
      </c>
      <c r="B7" s="3" t="str">
        <f>跳遠!B7</f>
        <v>六年丙班</v>
      </c>
      <c r="C7" s="3" t="str">
        <f>跳遠!C7</f>
        <v>陳岫玄</v>
      </c>
      <c r="D7" s="3">
        <f>IF(跳遠!G7="",0,跳遠!G7)</f>
        <v>3.53</v>
      </c>
      <c r="E7" s="6">
        <f t="shared" si="0"/>
        <v>2</v>
      </c>
      <c r="F7" s="33">
        <f>IFERROR(VLOOKUP(E7,積分計算!$A:$AG,2,FALSE)," ")</f>
        <v>5</v>
      </c>
      <c r="H7" s="3">
        <f>跳遠!A20</f>
        <v>5</v>
      </c>
      <c r="I7" s="3" t="str">
        <f>跳遠!B20</f>
        <v>六年丙班</v>
      </c>
      <c r="J7" s="3" t="str">
        <f>跳遠!C20</f>
        <v>林鈺善</v>
      </c>
      <c r="K7" s="3">
        <f>IF(跳遠!G20="",0,跳遠!G20)</f>
        <v>3.39</v>
      </c>
      <c r="L7" s="6">
        <f t="shared" si="1"/>
        <v>2</v>
      </c>
      <c r="M7" s="35">
        <f>IFERROR(VLOOKUP(L7,積分計算!$A:$AG,2,FALSE)," ")</f>
        <v>5</v>
      </c>
    </row>
    <row r="8" spans="1:13">
      <c r="A8" s="3">
        <f>跳遠!A8</f>
        <v>6</v>
      </c>
      <c r="B8" s="3" t="str">
        <f>跳遠!B8</f>
        <v>六年丙班</v>
      </c>
      <c r="C8" s="3" t="str">
        <f>跳遠!C8</f>
        <v>林奕廷</v>
      </c>
      <c r="D8" s="3">
        <f>IF(跳遠!G8="",0,跳遠!G8)</f>
        <v>3.05</v>
      </c>
      <c r="E8" s="6">
        <f t="shared" si="0"/>
        <v>6</v>
      </c>
      <c r="F8" s="33">
        <f>IFERROR(VLOOKUP(E8,積分計算!$A:$AG,2,FALSE)," ")</f>
        <v>1</v>
      </c>
      <c r="H8" s="3">
        <f>跳遠!A21</f>
        <v>6</v>
      </c>
      <c r="I8" s="3" t="str">
        <f>跳遠!B21</f>
        <v>六年丙班</v>
      </c>
      <c r="J8" s="3" t="str">
        <f>跳遠!C21</f>
        <v>陳育汝</v>
      </c>
      <c r="K8" s="3">
        <f>IF(跳遠!G21="",0,跳遠!G21)</f>
        <v>3.28</v>
      </c>
      <c r="L8" s="6">
        <f t="shared" si="1"/>
        <v>3</v>
      </c>
      <c r="M8" s="35">
        <f>IFERROR(VLOOKUP(L8,積分計算!$A:$AG,2,FALSE)," ")</f>
        <v>4</v>
      </c>
    </row>
    <row r="9" spans="1:13">
      <c r="A9" s="3">
        <f>跳遠!A9</f>
        <v>7</v>
      </c>
      <c r="B9" s="3" t="str">
        <f>跳遠!B9</f>
        <v>六年丁班</v>
      </c>
      <c r="C9" s="3" t="str">
        <f>跳遠!C9</f>
        <v>鄭亦勛</v>
      </c>
      <c r="D9" s="3">
        <f>IF(跳遠!G9="",0,跳遠!G9)</f>
        <v>2.98</v>
      </c>
      <c r="E9" s="6" t="str">
        <f t="shared" si="0"/>
        <v/>
      </c>
      <c r="F9" s="33" t="str">
        <f>IFERROR(VLOOKUP(E9,積分計算!$A:$AG,2,FALSE)," ")</f>
        <v xml:space="preserve"> </v>
      </c>
      <c r="H9" s="3">
        <f>跳遠!A22</f>
        <v>7</v>
      </c>
      <c r="I9" s="3" t="str">
        <f>跳遠!B22</f>
        <v>六年丁班</v>
      </c>
      <c r="J9" s="3" t="str">
        <f>跳遠!C22</f>
        <v>羅沛芹</v>
      </c>
      <c r="K9" s="3">
        <f>IF(跳遠!G22="",0,跳遠!G22)</f>
        <v>2.93</v>
      </c>
      <c r="L9" s="6">
        <f t="shared" si="1"/>
        <v>6</v>
      </c>
      <c r="M9" s="35">
        <f>IFERROR(VLOOKUP(L9,積分計算!$A:$AG,2,FALSE)," ")</f>
        <v>1</v>
      </c>
    </row>
    <row r="10" spans="1:13">
      <c r="A10" s="3">
        <f>跳遠!A10</f>
        <v>8</v>
      </c>
      <c r="B10" s="3" t="str">
        <f>跳遠!B10</f>
        <v>六年丁班</v>
      </c>
      <c r="C10" s="3" t="str">
        <f>跳遠!C10</f>
        <v>林高丞</v>
      </c>
      <c r="D10" s="3">
        <f>IF(跳遠!G10="",0,跳遠!G10)</f>
        <v>3.38</v>
      </c>
      <c r="E10" s="6">
        <f t="shared" si="0"/>
        <v>4</v>
      </c>
      <c r="F10" s="33">
        <f>IFERROR(VLOOKUP(E10,積分計算!$A:$AG,2,FALSE)," ")</f>
        <v>3</v>
      </c>
      <c r="H10" s="3">
        <f>跳遠!A23</f>
        <v>8</v>
      </c>
      <c r="I10" s="3" t="str">
        <f>跳遠!B23</f>
        <v>六年丁班</v>
      </c>
      <c r="J10" s="3" t="str">
        <f>跳遠!C23</f>
        <v>張庭瑜</v>
      </c>
      <c r="K10" s="3">
        <f>IF(跳遠!G23="",0,跳遠!G23)</f>
        <v>3.27</v>
      </c>
      <c r="L10" s="6">
        <f t="shared" si="1"/>
        <v>4</v>
      </c>
      <c r="M10" s="35">
        <f>IFERROR(VLOOKUP(L10,積分計算!$A:$AG,2,FALSE)," ")</f>
        <v>3</v>
      </c>
    </row>
    <row r="11" spans="1:13">
      <c r="A11" s="3">
        <f>跳遠!A11</f>
        <v>9</v>
      </c>
      <c r="B11" s="3" t="str">
        <f>跳遠!B11</f>
        <v>六年戊班</v>
      </c>
      <c r="C11" s="3" t="str">
        <f>跳遠!C11</f>
        <v>洪凱威</v>
      </c>
      <c r="D11" s="3">
        <f>IF(跳遠!G11="",0,跳遠!G11)</f>
        <v>3.54</v>
      </c>
      <c r="E11" s="6">
        <f t="shared" si="0"/>
        <v>1</v>
      </c>
      <c r="F11" s="33">
        <f>IFERROR(VLOOKUP(E11,積分計算!$A:$AG,2,FALSE)," ")</f>
        <v>7</v>
      </c>
      <c r="H11" s="3">
        <f>跳遠!A24</f>
        <v>9</v>
      </c>
      <c r="I11" s="3" t="str">
        <f>跳遠!B24</f>
        <v>六年戊班</v>
      </c>
      <c r="J11" s="3" t="str">
        <f>跳遠!C24</f>
        <v>張睿恩</v>
      </c>
      <c r="K11" s="3">
        <f>IF(跳遠!G24="",0,跳遠!G24)</f>
        <v>0</v>
      </c>
      <c r="L11" s="6" t="str">
        <f t="shared" si="1"/>
        <v/>
      </c>
      <c r="M11" s="35" t="str">
        <f>IFERROR(VLOOKUP(L11,積分計算!$A:$AG,2,FALSE)," ")</f>
        <v xml:space="preserve"> </v>
      </c>
    </row>
    <row r="12" spans="1:13">
      <c r="A12" s="3">
        <f>跳遠!A12</f>
        <v>10</v>
      </c>
      <c r="B12" s="3" t="str">
        <f>跳遠!B12</f>
        <v>六年戊班</v>
      </c>
      <c r="C12" s="3" t="str">
        <f>跳遠!C12</f>
        <v>陳宥嘉</v>
      </c>
      <c r="D12" s="3">
        <f>IF(跳遠!G12="",0,跳遠!G12)</f>
        <v>3.44</v>
      </c>
      <c r="E12" s="6">
        <f t="shared" si="0"/>
        <v>3</v>
      </c>
      <c r="F12" s="33">
        <f>IFERROR(VLOOKUP(E12,積分計算!$A:$AG,2,FALSE)," ")</f>
        <v>4</v>
      </c>
      <c r="H12" s="3">
        <f>跳遠!A25</f>
        <v>10</v>
      </c>
      <c r="I12" s="3" t="str">
        <f>跳遠!B25</f>
        <v>六年戊班</v>
      </c>
      <c r="J12" s="3" t="str">
        <f>跳遠!C25</f>
        <v>葉羽恩</v>
      </c>
      <c r="K12" s="3">
        <f>IF(跳遠!G25="",0,跳遠!G25)</f>
        <v>3.55</v>
      </c>
      <c r="L12" s="6">
        <f t="shared" si="1"/>
        <v>1</v>
      </c>
      <c r="M12" s="35">
        <f>IFERROR(VLOOKUP(L12,積分計算!$A:$AG,2,FALSE)," ")</f>
        <v>7</v>
      </c>
    </row>
    <row r="14" spans="1:13">
      <c r="A14" s="64" t="str">
        <f>跳遠!A27</f>
        <v>五男跳遠 最高紀錄：2</v>
      </c>
      <c r="B14" s="64"/>
      <c r="C14" s="64"/>
      <c r="D14" s="64"/>
      <c r="E14" s="64"/>
      <c r="F14" s="64"/>
      <c r="H14" s="64" t="str">
        <f>跳遠!A40</f>
        <v>五女跳遠 最高紀錄：1</v>
      </c>
      <c r="I14" s="64"/>
      <c r="J14" s="64"/>
      <c r="K14" s="64"/>
      <c r="L14" s="64"/>
      <c r="M14" s="64"/>
    </row>
    <row r="15" spans="1:13">
      <c r="A15" s="33" t="s">
        <v>45</v>
      </c>
      <c r="B15" s="33" t="s">
        <v>46</v>
      </c>
      <c r="C15" s="33" t="s">
        <v>47</v>
      </c>
      <c r="D15" s="33" t="s">
        <v>48</v>
      </c>
      <c r="E15" s="33" t="s">
        <v>49</v>
      </c>
      <c r="F15" s="33" t="s">
        <v>37</v>
      </c>
      <c r="H15" s="33" t="s">
        <v>45</v>
      </c>
      <c r="I15" s="33" t="s">
        <v>46</v>
      </c>
      <c r="J15" s="33" t="s">
        <v>47</v>
      </c>
      <c r="K15" s="33" t="s">
        <v>48</v>
      </c>
      <c r="L15" s="33" t="s">
        <v>49</v>
      </c>
      <c r="M15" s="33" t="s">
        <v>37</v>
      </c>
    </row>
    <row r="16" spans="1:13">
      <c r="A16" s="3">
        <f>跳遠!A29</f>
        <v>1</v>
      </c>
      <c r="B16" s="3" t="str">
        <f>跳遠!B29</f>
        <v>五年甲班</v>
      </c>
      <c r="C16" s="3" t="str">
        <f>跳遠!C29</f>
        <v>林盈睿</v>
      </c>
      <c r="D16" s="3">
        <f>跳遠!G29</f>
        <v>2.86</v>
      </c>
      <c r="E16" s="6">
        <f>IF(OR(D16=0,D16="棄權",RANK(D16,$D$16:$D$25)&gt;6),"",RANK(D16,$D$16:$D$25))</f>
        <v>5</v>
      </c>
      <c r="F16" s="33">
        <f>IFERROR(VLOOKUP(E16,積分計算!$A:$AG,2,FALSE)," ")</f>
        <v>2</v>
      </c>
      <c r="H16" s="3">
        <f>跳遠!A29</f>
        <v>1</v>
      </c>
      <c r="I16" s="3" t="str">
        <f>跳遠!B29</f>
        <v>五年甲班</v>
      </c>
      <c r="J16" s="3" t="str">
        <f>跳遠!C42</f>
        <v>簡苡珊</v>
      </c>
      <c r="K16" s="3">
        <f>跳遠!G42</f>
        <v>0</v>
      </c>
      <c r="L16" s="6" t="str">
        <f>IF(OR(K16=0,K16="棄權",RANK(K16,$K$16:$K$25)&gt;6),"",RANK(K16,$K$16:$K$25))</f>
        <v/>
      </c>
      <c r="M16" s="35" t="str">
        <f>IFERROR(VLOOKUP(L16,積分計算!$A:$AG,2,FALSE)," ")</f>
        <v xml:space="preserve"> </v>
      </c>
    </row>
    <row r="17" spans="1:13">
      <c r="A17" s="3">
        <f>跳遠!A30</f>
        <v>2</v>
      </c>
      <c r="B17" s="3" t="str">
        <f>跳遠!B30</f>
        <v>五年甲班</v>
      </c>
      <c r="C17" s="3" t="str">
        <f>跳遠!C30</f>
        <v>周洧暵</v>
      </c>
      <c r="D17" s="3">
        <f>跳遠!G30</f>
        <v>2.71</v>
      </c>
      <c r="E17" s="6">
        <f t="shared" ref="E17:E25" si="2">IF(OR(D17=0,D17="棄權",RANK(D17,$D$16:$D$25)&gt;6),"",RANK(D17,$D$16:$D$25))</f>
        <v>6</v>
      </c>
      <c r="F17" s="33">
        <f>IFERROR(VLOOKUP(E17,積分計算!$A:$AG,2,FALSE)," ")</f>
        <v>1</v>
      </c>
      <c r="H17" s="3">
        <f>跳遠!A30</f>
        <v>2</v>
      </c>
      <c r="I17" s="3" t="str">
        <f>跳遠!B30</f>
        <v>五年甲班</v>
      </c>
      <c r="J17" s="3" t="str">
        <f>跳遠!C43</f>
        <v>廖唯喬</v>
      </c>
      <c r="K17" s="3">
        <f>跳遠!G43</f>
        <v>0</v>
      </c>
      <c r="L17" s="6" t="str">
        <f t="shared" ref="L17:L25" si="3">IF(OR(K17=0,K17="棄權",RANK(K17,$K$16:$K$25)&gt;6),"",RANK(K17,$K$16:$K$25))</f>
        <v/>
      </c>
      <c r="M17" s="35" t="str">
        <f>IFERROR(VLOOKUP(L17,積分計算!$A:$AG,2,FALSE)," ")</f>
        <v xml:space="preserve"> </v>
      </c>
    </row>
    <row r="18" spans="1:13">
      <c r="A18" s="3">
        <f>跳遠!A31</f>
        <v>3</v>
      </c>
      <c r="B18" s="3" t="str">
        <f>跳遠!B31</f>
        <v>五年乙班</v>
      </c>
      <c r="C18" s="3" t="str">
        <f>跳遠!C31</f>
        <v>沈泓燁</v>
      </c>
      <c r="D18" s="3">
        <f>跳遠!G31</f>
        <v>2.7</v>
      </c>
      <c r="E18" s="6" t="str">
        <f t="shared" si="2"/>
        <v/>
      </c>
      <c r="F18" s="33" t="str">
        <f>IFERROR(VLOOKUP(E18,積分計算!$A:$AG,2,FALSE)," ")</f>
        <v xml:space="preserve"> </v>
      </c>
      <c r="H18" s="3">
        <f>跳遠!A31</f>
        <v>3</v>
      </c>
      <c r="I18" s="3" t="str">
        <f>跳遠!B31</f>
        <v>五年乙班</v>
      </c>
      <c r="J18" s="3" t="str">
        <f>跳遠!C44</f>
        <v>廖敏淯</v>
      </c>
      <c r="K18" s="3">
        <f>跳遠!G44</f>
        <v>1.99</v>
      </c>
      <c r="L18" s="6" t="str">
        <f t="shared" si="3"/>
        <v/>
      </c>
      <c r="M18" s="35" t="str">
        <f>IFERROR(VLOOKUP(L18,積分計算!$A:$AG,2,FALSE)," ")</f>
        <v xml:space="preserve"> </v>
      </c>
    </row>
    <row r="19" spans="1:13">
      <c r="A19" s="3">
        <f>跳遠!A32</f>
        <v>4</v>
      </c>
      <c r="B19" s="3" t="str">
        <f>跳遠!B32</f>
        <v>五年乙班</v>
      </c>
      <c r="C19" s="3" t="str">
        <f>跳遠!C32</f>
        <v>詹鈞筌</v>
      </c>
      <c r="D19" s="3">
        <f>跳遠!G32</f>
        <v>2.4</v>
      </c>
      <c r="E19" s="6" t="str">
        <f t="shared" si="2"/>
        <v/>
      </c>
      <c r="F19" s="33" t="str">
        <f>IFERROR(VLOOKUP(E19,積分計算!$A:$AG,2,FALSE)," ")</f>
        <v xml:space="preserve"> </v>
      </c>
      <c r="H19" s="3">
        <f>跳遠!A32</f>
        <v>4</v>
      </c>
      <c r="I19" s="3" t="str">
        <f>跳遠!B32</f>
        <v>五年乙班</v>
      </c>
      <c r="J19" s="3" t="str">
        <f>跳遠!C45</f>
        <v>廖儀沛</v>
      </c>
      <c r="K19" s="3">
        <f>跳遠!G45</f>
        <v>2.0699999999999998</v>
      </c>
      <c r="L19" s="6">
        <f t="shared" si="3"/>
        <v>6</v>
      </c>
      <c r="M19" s="35">
        <f>IFERROR(VLOOKUP(L19,積分計算!$A:$AG,2,FALSE)," ")</f>
        <v>1</v>
      </c>
    </row>
    <row r="20" spans="1:13">
      <c r="A20" s="3">
        <f>跳遠!A33</f>
        <v>5</v>
      </c>
      <c r="B20" s="3" t="str">
        <f>跳遠!B33</f>
        <v>五年丙班</v>
      </c>
      <c r="C20" s="3" t="str">
        <f>跳遠!C33</f>
        <v>池承諭</v>
      </c>
      <c r="D20" s="3">
        <f>跳遠!G33</f>
        <v>2.71</v>
      </c>
      <c r="E20" s="6">
        <f t="shared" si="2"/>
        <v>6</v>
      </c>
      <c r="F20" s="33">
        <f>IFERROR(VLOOKUP(E20,積分計算!$A:$AG,2,FALSE)," ")</f>
        <v>1</v>
      </c>
      <c r="H20" s="3">
        <f>跳遠!A33</f>
        <v>5</v>
      </c>
      <c r="I20" s="3" t="str">
        <f>跳遠!B33</f>
        <v>五年丙班</v>
      </c>
      <c r="J20" s="3" t="str">
        <f>跳遠!C46</f>
        <v>林芷妤</v>
      </c>
      <c r="K20" s="3">
        <f>跳遠!G46</f>
        <v>2.63</v>
      </c>
      <c r="L20" s="6">
        <f t="shared" si="3"/>
        <v>4</v>
      </c>
      <c r="M20" s="35">
        <f>IFERROR(VLOOKUP(L20,積分計算!$A:$AG,2,FALSE)," ")</f>
        <v>3</v>
      </c>
    </row>
    <row r="21" spans="1:13">
      <c r="A21" s="3">
        <f>跳遠!A34</f>
        <v>6</v>
      </c>
      <c r="B21" s="3" t="str">
        <f>跳遠!B34</f>
        <v>五年丙班</v>
      </c>
      <c r="C21" s="3" t="str">
        <f>跳遠!C34</f>
        <v>林品禾</v>
      </c>
      <c r="D21" s="3">
        <f>跳遠!G34</f>
        <v>3.15</v>
      </c>
      <c r="E21" s="6">
        <f t="shared" si="2"/>
        <v>1</v>
      </c>
      <c r="F21" s="33">
        <f>IFERROR(VLOOKUP(E21,積分計算!$A:$AG,2,FALSE)," ")</f>
        <v>7</v>
      </c>
      <c r="H21" s="3">
        <f>跳遠!A34</f>
        <v>6</v>
      </c>
      <c r="I21" s="3" t="str">
        <f>跳遠!B34</f>
        <v>五年丙班</v>
      </c>
      <c r="J21" s="3" t="str">
        <f>跳遠!C47</f>
        <v>林誼姉</v>
      </c>
      <c r="K21" s="3">
        <f>跳遠!G47</f>
        <v>2.39</v>
      </c>
      <c r="L21" s="6">
        <f t="shared" si="3"/>
        <v>5</v>
      </c>
      <c r="M21" s="35">
        <f>IFERROR(VLOOKUP(L21,積分計算!$A:$AG,2,FALSE)," ")</f>
        <v>2</v>
      </c>
    </row>
    <row r="22" spans="1:13">
      <c r="A22" s="3">
        <f>跳遠!A35</f>
        <v>7</v>
      </c>
      <c r="B22" s="3" t="str">
        <f>跳遠!B35</f>
        <v>五年丁班</v>
      </c>
      <c r="C22" s="3" t="str">
        <f>跳遠!C35</f>
        <v>林煜翔</v>
      </c>
      <c r="D22" s="3">
        <f>跳遠!G35</f>
        <v>2.99</v>
      </c>
      <c r="E22" s="6">
        <f t="shared" si="2"/>
        <v>3</v>
      </c>
      <c r="F22" s="33">
        <f>IFERROR(VLOOKUP(E22,積分計算!$A:$AG,2,FALSE)," ")</f>
        <v>4</v>
      </c>
      <c r="H22" s="3">
        <f>跳遠!A35</f>
        <v>7</v>
      </c>
      <c r="I22" s="3" t="str">
        <f>跳遠!B35</f>
        <v>五年丁班</v>
      </c>
      <c r="J22" s="3" t="str">
        <f>跳遠!C48</f>
        <v>葉明瑾</v>
      </c>
      <c r="K22" s="3">
        <f>跳遠!G48</f>
        <v>2.88</v>
      </c>
      <c r="L22" s="6">
        <f t="shared" si="3"/>
        <v>2</v>
      </c>
      <c r="M22" s="35">
        <f>IFERROR(VLOOKUP(L22,積分計算!$A:$AG,2,FALSE)," ")</f>
        <v>5</v>
      </c>
    </row>
    <row r="23" spans="1:13">
      <c r="A23" s="3">
        <f>跳遠!A36</f>
        <v>8</v>
      </c>
      <c r="B23" s="3" t="str">
        <f>跳遠!B36</f>
        <v>五年丁班</v>
      </c>
      <c r="C23" s="3" t="str">
        <f>跳遠!C36</f>
        <v>陳星樺</v>
      </c>
      <c r="D23" s="3">
        <f>跳遠!G36</f>
        <v>0</v>
      </c>
      <c r="E23" s="6" t="str">
        <f t="shared" si="2"/>
        <v/>
      </c>
      <c r="F23" s="33" t="str">
        <f>IFERROR(VLOOKUP(E23,積分計算!$A:$AG,2,FALSE)," ")</f>
        <v xml:space="preserve"> </v>
      </c>
      <c r="H23" s="3">
        <f>跳遠!A36</f>
        <v>8</v>
      </c>
      <c r="I23" s="3" t="str">
        <f>跳遠!B36</f>
        <v>五年丁班</v>
      </c>
      <c r="J23" s="3" t="str">
        <f>跳遠!C49</f>
        <v>黃馨儀</v>
      </c>
      <c r="K23" s="3">
        <f>跳遠!G49</f>
        <v>0</v>
      </c>
      <c r="L23" s="6" t="str">
        <f t="shared" si="3"/>
        <v/>
      </c>
      <c r="M23" s="35" t="str">
        <f>IFERROR(VLOOKUP(L23,積分計算!$A:$AG,2,FALSE)," ")</f>
        <v xml:space="preserve"> </v>
      </c>
    </row>
    <row r="24" spans="1:13">
      <c r="A24" s="3">
        <f>跳遠!A37</f>
        <v>9</v>
      </c>
      <c r="B24" s="3" t="str">
        <f>跳遠!B37</f>
        <v>五年戊班</v>
      </c>
      <c r="C24" s="3" t="str">
        <f>跳遠!C37</f>
        <v>吳翰維</v>
      </c>
      <c r="D24" s="3">
        <f>跳遠!G37</f>
        <v>3.09</v>
      </c>
      <c r="E24" s="6">
        <f t="shared" si="2"/>
        <v>2</v>
      </c>
      <c r="F24" s="33">
        <f>IFERROR(VLOOKUP(E24,積分計算!$A:$AG,2,FALSE)," ")</f>
        <v>5</v>
      </c>
      <c r="H24" s="3">
        <f>跳遠!A37</f>
        <v>9</v>
      </c>
      <c r="I24" s="3" t="str">
        <f>跳遠!B37</f>
        <v>五年戊班</v>
      </c>
      <c r="J24" s="3" t="str">
        <f>跳遠!C50</f>
        <v>吳沛瑾</v>
      </c>
      <c r="K24" s="3">
        <f>跳遠!G50</f>
        <v>2.65</v>
      </c>
      <c r="L24" s="6">
        <f t="shared" si="3"/>
        <v>3</v>
      </c>
      <c r="M24" s="35">
        <f>IFERROR(VLOOKUP(L24,積分計算!$A:$AG,2,FALSE)," ")</f>
        <v>4</v>
      </c>
    </row>
    <row r="25" spans="1:13">
      <c r="A25" s="3">
        <f>跳遠!A38</f>
        <v>10</v>
      </c>
      <c r="B25" s="3" t="str">
        <f>跳遠!B38</f>
        <v>五年戊班</v>
      </c>
      <c r="C25" s="3" t="str">
        <f>跳遠!C38</f>
        <v>羅啟睿</v>
      </c>
      <c r="D25" s="3">
        <f>跳遠!G38</f>
        <v>2.96</v>
      </c>
      <c r="E25" s="6">
        <f t="shared" si="2"/>
        <v>4</v>
      </c>
      <c r="F25" s="33">
        <f>IFERROR(VLOOKUP(E25,積分計算!$A:$AG,2,FALSE)," ")</f>
        <v>3</v>
      </c>
      <c r="H25" s="3">
        <f>跳遠!A38</f>
        <v>10</v>
      </c>
      <c r="I25" s="3" t="str">
        <f>跳遠!B38</f>
        <v>五年戊班</v>
      </c>
      <c r="J25" s="3" t="str">
        <f>跳遠!C51</f>
        <v>曾晨曦</v>
      </c>
      <c r="K25" s="3">
        <f>跳遠!G51</f>
        <v>3.13</v>
      </c>
      <c r="L25" s="6">
        <f t="shared" si="3"/>
        <v>1</v>
      </c>
      <c r="M25" s="35">
        <f>IFERROR(VLOOKUP(L25,積分計算!$A:$AG,2,FALSE)," ")</f>
        <v>7</v>
      </c>
    </row>
  </sheetData>
  <mergeCells count="4">
    <mergeCell ref="A1:F1"/>
    <mergeCell ref="A14:F14"/>
    <mergeCell ref="H1:M1"/>
    <mergeCell ref="H14:M14"/>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tabColor rgb="FFFF0000"/>
  </sheetPr>
  <dimension ref="A1:M25"/>
  <sheetViews>
    <sheetView workbookViewId="0">
      <selection activeCell="E3" sqref="E3"/>
    </sheetView>
  </sheetViews>
  <sheetFormatPr defaultRowHeight="16.5"/>
  <cols>
    <col min="1" max="16384" width="9" style="19"/>
  </cols>
  <sheetData>
    <row r="1" spans="1:13">
      <c r="A1" s="64" t="str">
        <f>鉛球!A1</f>
        <v>六男鉛球 最高紀錄：1</v>
      </c>
      <c r="B1" s="64"/>
      <c r="C1" s="64"/>
      <c r="D1" s="64"/>
      <c r="E1" s="64"/>
      <c r="F1" s="64"/>
      <c r="H1" s="74" t="str">
        <f>鉛球!A14</f>
        <v>六女鉛球 最高紀錄：2+7</v>
      </c>
      <c r="I1" s="75"/>
      <c r="J1" s="75"/>
      <c r="K1" s="75"/>
      <c r="L1" s="75"/>
      <c r="M1" s="76"/>
    </row>
    <row r="2" spans="1:13">
      <c r="A2" s="33" t="s">
        <v>45</v>
      </c>
      <c r="B2" s="33" t="s">
        <v>46</v>
      </c>
      <c r="C2" s="33" t="s">
        <v>47</v>
      </c>
      <c r="D2" s="33" t="s">
        <v>48</v>
      </c>
      <c r="E2" s="33" t="s">
        <v>49</v>
      </c>
      <c r="F2" s="33" t="s">
        <v>37</v>
      </c>
      <c r="H2" s="33" t="s">
        <v>45</v>
      </c>
      <c r="I2" s="33" t="s">
        <v>46</v>
      </c>
      <c r="J2" s="33" t="s">
        <v>47</v>
      </c>
      <c r="K2" s="33" t="s">
        <v>48</v>
      </c>
      <c r="L2" s="33" t="s">
        <v>49</v>
      </c>
      <c r="M2" s="33" t="s">
        <v>37</v>
      </c>
    </row>
    <row r="3" spans="1:13">
      <c r="A3" s="3">
        <f>鉛球!A3</f>
        <v>1</v>
      </c>
      <c r="B3" s="3" t="str">
        <f>鉛球!B3</f>
        <v>六年甲班</v>
      </c>
      <c r="C3" s="3" t="str">
        <f>鉛球!C3</f>
        <v>盧胤榳</v>
      </c>
      <c r="D3" s="3">
        <f>鉛球!D3</f>
        <v>4.32</v>
      </c>
      <c r="E3" s="6" t="str">
        <f>IF(OR(D3=0,D3="棄權",RANK(D3,$D$3:$D$12)&gt;6),"",RANK(D3,$D$3:$D$12))</f>
        <v/>
      </c>
      <c r="F3" s="35" t="str">
        <f>IFERROR(VLOOKUP(E3,積分計算!$A:$AG,2,FALSE)," ")</f>
        <v xml:space="preserve"> </v>
      </c>
      <c r="H3" s="3">
        <f>鉛球!A16</f>
        <v>1</v>
      </c>
      <c r="I3" s="3" t="str">
        <f>鉛球!B16</f>
        <v>六年甲班</v>
      </c>
      <c r="J3" s="3" t="str">
        <f>鉛球!C16</f>
        <v>張育綾</v>
      </c>
      <c r="K3" s="3">
        <f>鉛球!D16</f>
        <v>5.2</v>
      </c>
      <c r="L3" s="6" t="str">
        <f>IF(OR(K3=0,K3="棄權",RANK(K3,$K$3:$K$12)&gt;6),"",RANK(K3,$K$3:$K$12))</f>
        <v/>
      </c>
      <c r="M3" s="35" t="str">
        <f>IFERROR(VLOOKUP(L3,積分計算!$A:$AG,2,FALSE)," ")</f>
        <v xml:space="preserve"> </v>
      </c>
    </row>
    <row r="4" spans="1:13">
      <c r="A4" s="3">
        <f>鉛球!A4</f>
        <v>2</v>
      </c>
      <c r="B4" s="3" t="str">
        <f>鉛球!B4</f>
        <v>六年甲班</v>
      </c>
      <c r="C4" s="3" t="str">
        <f>鉛球!C4</f>
        <v>王莛惟</v>
      </c>
      <c r="D4" s="3">
        <f>鉛球!D4</f>
        <v>5.28</v>
      </c>
      <c r="E4" s="6" t="str">
        <f t="shared" ref="E4:E12" si="0">IF(OR(D4=0,D4="棄權",RANK(D4,$D$3:$D$12)&gt;6),"",RANK(D4,$D$3:$D$12))</f>
        <v/>
      </c>
      <c r="F4" s="35" t="str">
        <f>IFERROR(VLOOKUP(E4,積分計算!$A:$AG,2,FALSE)," ")</f>
        <v xml:space="preserve"> </v>
      </c>
      <c r="H4" s="3">
        <f>鉛球!A17</f>
        <v>2</v>
      </c>
      <c r="I4" s="3" t="str">
        <f>鉛球!B17</f>
        <v>六年甲班</v>
      </c>
      <c r="J4" s="3" t="str">
        <f>鉛球!C17</f>
        <v>黃楷渝</v>
      </c>
      <c r="K4" s="3">
        <f>鉛球!D17</f>
        <v>5.64</v>
      </c>
      <c r="L4" s="6">
        <f t="shared" ref="L4:L12" si="1">IF(OR(K4=0,K4="棄權",RANK(K4,$K$3:$K$12)&gt;6),"",RANK(K4,$K$3:$K$12))</f>
        <v>2</v>
      </c>
      <c r="M4" s="35">
        <f>IFERROR(VLOOKUP(L4,積分計算!$A:$AG,2,FALSE)," ")</f>
        <v>5</v>
      </c>
    </row>
    <row r="5" spans="1:13">
      <c r="A5" s="3">
        <f>鉛球!A5</f>
        <v>3</v>
      </c>
      <c r="B5" s="3" t="str">
        <f>鉛球!B5</f>
        <v>六年乙班</v>
      </c>
      <c r="C5" s="3" t="str">
        <f>鉛球!C5</f>
        <v>吳汯駤</v>
      </c>
      <c r="D5" s="3">
        <f>鉛球!D5</f>
        <v>6.55</v>
      </c>
      <c r="E5" s="6">
        <f t="shared" si="0"/>
        <v>6</v>
      </c>
      <c r="F5" s="35">
        <f>IFERROR(VLOOKUP(E5,積分計算!$A:$AG,2,FALSE)," ")</f>
        <v>1</v>
      </c>
      <c r="H5" s="3">
        <f>鉛球!A18</f>
        <v>3</v>
      </c>
      <c r="I5" s="3" t="str">
        <f>鉛球!B18</f>
        <v>六年乙班</v>
      </c>
      <c r="J5" s="3" t="str">
        <f>鉛球!C18</f>
        <v>涂惠雯</v>
      </c>
      <c r="K5" s="3">
        <f>鉛球!D18</f>
        <v>4.42</v>
      </c>
      <c r="L5" s="6" t="str">
        <f t="shared" si="1"/>
        <v/>
      </c>
      <c r="M5" s="35" t="str">
        <f>IFERROR(VLOOKUP(L5,積分計算!$A:$AG,2,FALSE)," ")</f>
        <v xml:space="preserve"> </v>
      </c>
    </row>
    <row r="6" spans="1:13">
      <c r="A6" s="3">
        <f>鉛球!A6</f>
        <v>4</v>
      </c>
      <c r="B6" s="3" t="str">
        <f>鉛球!B6</f>
        <v>六年乙班</v>
      </c>
      <c r="C6" s="3" t="str">
        <f>鉛球!C6</f>
        <v>張嘉侑</v>
      </c>
      <c r="D6" s="3">
        <f>鉛球!D6</f>
        <v>5.8</v>
      </c>
      <c r="E6" s="6" t="str">
        <f t="shared" si="0"/>
        <v/>
      </c>
      <c r="F6" s="35" t="str">
        <f>IFERROR(VLOOKUP(E6,積分計算!$A:$AG,2,FALSE)," ")</f>
        <v xml:space="preserve"> </v>
      </c>
      <c r="H6" s="3">
        <f>鉛球!A19</f>
        <v>4</v>
      </c>
      <c r="I6" s="3" t="str">
        <f>鉛球!B19</f>
        <v>六年乙班</v>
      </c>
      <c r="J6" s="3" t="str">
        <f>鉛球!C19</f>
        <v>林欣畇</v>
      </c>
      <c r="K6" s="3">
        <f>鉛球!D19</f>
        <v>4.2</v>
      </c>
      <c r="L6" s="6" t="str">
        <f t="shared" si="1"/>
        <v/>
      </c>
      <c r="M6" s="35" t="str">
        <f>IFERROR(VLOOKUP(L6,積分計算!$A:$AG,2,FALSE)," ")</f>
        <v xml:space="preserve"> </v>
      </c>
    </row>
    <row r="7" spans="1:13">
      <c r="A7" s="3">
        <f>鉛球!A7</f>
        <v>5</v>
      </c>
      <c r="B7" s="3" t="str">
        <f>鉛球!B7</f>
        <v>六年丙班</v>
      </c>
      <c r="C7" s="3" t="str">
        <f>鉛球!C7</f>
        <v>唐張聖威</v>
      </c>
      <c r="D7" s="3">
        <f>鉛球!D7</f>
        <v>8.9</v>
      </c>
      <c r="E7" s="6">
        <f t="shared" si="0"/>
        <v>1</v>
      </c>
      <c r="F7" s="35">
        <f>IFERROR(VLOOKUP(E7,積分計算!$A:$AG,2,FALSE)," ")</f>
        <v>7</v>
      </c>
      <c r="H7" s="3">
        <f>鉛球!A20</f>
        <v>5</v>
      </c>
      <c r="I7" s="3" t="str">
        <f>鉛球!B20</f>
        <v>六年丙班</v>
      </c>
      <c r="J7" s="3" t="str">
        <f>鉛球!C20</f>
        <v>林湘泠</v>
      </c>
      <c r="K7" s="3">
        <f>鉛球!D20</f>
        <v>5.21</v>
      </c>
      <c r="L7" s="6">
        <f t="shared" si="1"/>
        <v>6</v>
      </c>
      <c r="M7" s="35">
        <f>IFERROR(VLOOKUP(L7,積分計算!$A:$AG,2,FALSE)," ")</f>
        <v>1</v>
      </c>
    </row>
    <row r="8" spans="1:13">
      <c r="A8" s="3">
        <f>鉛球!A8</f>
        <v>6</v>
      </c>
      <c r="B8" s="3" t="str">
        <f>鉛球!B8</f>
        <v>六年丙班</v>
      </c>
      <c r="C8" s="3" t="str">
        <f>鉛球!C8</f>
        <v>楊深博</v>
      </c>
      <c r="D8" s="3">
        <f>鉛球!D8</f>
        <v>7.89</v>
      </c>
      <c r="E8" s="6">
        <f t="shared" si="0"/>
        <v>2</v>
      </c>
      <c r="F8" s="35">
        <f>IFERROR(VLOOKUP(E8,積分計算!$A:$AG,2,FALSE)," ")</f>
        <v>5</v>
      </c>
      <c r="H8" s="3">
        <f>鉛球!A21</f>
        <v>6</v>
      </c>
      <c r="I8" s="3" t="str">
        <f>鉛球!B21</f>
        <v>六年丙班</v>
      </c>
      <c r="J8" s="3" t="str">
        <f>鉛球!C21</f>
        <v>陳穎</v>
      </c>
      <c r="K8" s="3">
        <f>鉛球!D21</f>
        <v>5.69</v>
      </c>
      <c r="L8" s="6">
        <f t="shared" si="1"/>
        <v>1</v>
      </c>
      <c r="M8" s="35">
        <f>IFERROR(VLOOKUP(L8,積分計算!$A:$AG,2,FALSE)," ")</f>
        <v>7</v>
      </c>
    </row>
    <row r="9" spans="1:13">
      <c r="A9" s="3">
        <f>鉛球!A9</f>
        <v>7</v>
      </c>
      <c r="B9" s="3" t="str">
        <f>鉛球!B9</f>
        <v>六年丁班</v>
      </c>
      <c r="C9" s="3" t="str">
        <f>鉛球!C9</f>
        <v>陳柏逢</v>
      </c>
      <c r="D9" s="3">
        <f>鉛球!D9</f>
        <v>7.54</v>
      </c>
      <c r="E9" s="6">
        <f t="shared" si="0"/>
        <v>3</v>
      </c>
      <c r="F9" s="35">
        <f>IFERROR(VLOOKUP(E9,積分計算!$A:$AG,2,FALSE)," ")</f>
        <v>4</v>
      </c>
      <c r="H9" s="3">
        <f>鉛球!A22</f>
        <v>7</v>
      </c>
      <c r="I9" s="3" t="str">
        <f>鉛球!B22</f>
        <v>六年丁班</v>
      </c>
      <c r="J9" s="3" t="str">
        <f>鉛球!C22</f>
        <v>李欣純</v>
      </c>
      <c r="K9" s="3">
        <f>鉛球!D22</f>
        <v>5.63</v>
      </c>
      <c r="L9" s="6">
        <f t="shared" si="1"/>
        <v>3</v>
      </c>
      <c r="M9" s="35">
        <f>IFERROR(VLOOKUP(L9,積分計算!$A:$AG,2,FALSE)," ")</f>
        <v>4</v>
      </c>
    </row>
    <row r="10" spans="1:13">
      <c r="A10" s="3">
        <f>鉛球!A10</f>
        <v>8</v>
      </c>
      <c r="B10" s="3" t="str">
        <f>鉛球!B10</f>
        <v>六年丁班</v>
      </c>
      <c r="C10" s="3" t="str">
        <f>鉛球!C10</f>
        <v>莊沛哲</v>
      </c>
      <c r="D10" s="3">
        <f>鉛球!D10</f>
        <v>7.26</v>
      </c>
      <c r="E10" s="6">
        <f t="shared" si="0"/>
        <v>4</v>
      </c>
      <c r="F10" s="35">
        <f>IFERROR(VLOOKUP(E10,積分計算!$A:$AG,2,FALSE)," ")</f>
        <v>3</v>
      </c>
      <c r="H10" s="3">
        <f>鉛球!A23</f>
        <v>8</v>
      </c>
      <c r="I10" s="3" t="str">
        <f>鉛球!B23</f>
        <v>六年丁班</v>
      </c>
      <c r="J10" s="3" t="str">
        <f>鉛球!C23</f>
        <v>楊詠捷</v>
      </c>
      <c r="K10" s="3">
        <f>鉛球!D23</f>
        <v>5.44</v>
      </c>
      <c r="L10" s="6">
        <f t="shared" si="1"/>
        <v>4</v>
      </c>
      <c r="M10" s="35">
        <f>IFERROR(VLOOKUP(L10,積分計算!$A:$AG,2,FALSE)," ")</f>
        <v>3</v>
      </c>
    </row>
    <row r="11" spans="1:13">
      <c r="A11" s="3">
        <f>鉛球!A11</f>
        <v>9</v>
      </c>
      <c r="B11" s="3" t="str">
        <f>鉛球!B11</f>
        <v>六年戊班</v>
      </c>
      <c r="C11" s="3" t="str">
        <f>鉛球!C11</f>
        <v>黃彥菫</v>
      </c>
      <c r="D11" s="3">
        <f>鉛球!D11</f>
        <v>6.62</v>
      </c>
      <c r="E11" s="6">
        <f t="shared" si="0"/>
        <v>5</v>
      </c>
      <c r="F11" s="35">
        <f>IFERROR(VLOOKUP(E11,積分計算!$A:$AG,2,FALSE)," ")</f>
        <v>2</v>
      </c>
      <c r="H11" s="3">
        <f>鉛球!A24</f>
        <v>9</v>
      </c>
      <c r="I11" s="3" t="str">
        <f>鉛球!B24</f>
        <v>六年戊班</v>
      </c>
      <c r="J11" s="3" t="str">
        <f>鉛球!C24</f>
        <v>蔡喬嵋</v>
      </c>
      <c r="K11" s="3">
        <f>鉛球!D24</f>
        <v>4.87</v>
      </c>
      <c r="L11" s="6" t="str">
        <f t="shared" si="1"/>
        <v/>
      </c>
      <c r="M11" s="35" t="str">
        <f>IFERROR(VLOOKUP(L11,積分計算!$A:$AG,2,FALSE)," ")</f>
        <v xml:space="preserve"> </v>
      </c>
    </row>
    <row r="12" spans="1:13">
      <c r="A12" s="3">
        <f>鉛球!A12</f>
        <v>10</v>
      </c>
      <c r="B12" s="3" t="str">
        <f>鉛球!B12</f>
        <v>六年戊班</v>
      </c>
      <c r="C12" s="3" t="str">
        <f>鉛球!C12</f>
        <v>周楷原</v>
      </c>
      <c r="D12" s="3">
        <f>鉛球!D12</f>
        <v>5.4</v>
      </c>
      <c r="E12" s="6" t="str">
        <f t="shared" si="0"/>
        <v/>
      </c>
      <c r="F12" s="35" t="str">
        <f>IFERROR(VLOOKUP(E12,積分計算!$A:$AG,2,FALSE)," ")</f>
        <v xml:space="preserve"> </v>
      </c>
      <c r="H12" s="3">
        <f>鉛球!A25</f>
        <v>10</v>
      </c>
      <c r="I12" s="3" t="str">
        <f>鉛球!B25</f>
        <v>六年戊班</v>
      </c>
      <c r="J12" s="3" t="str">
        <f>鉛球!C25</f>
        <v>黃租苡</v>
      </c>
      <c r="K12" s="3">
        <f>鉛球!D25</f>
        <v>5.24</v>
      </c>
      <c r="L12" s="6">
        <f t="shared" si="1"/>
        <v>5</v>
      </c>
      <c r="M12" s="35">
        <f>IFERROR(VLOOKUP(L12,積分計算!$A:$AG,2,FALSE)," ")</f>
        <v>2</v>
      </c>
    </row>
    <row r="14" spans="1:13">
      <c r="A14" s="64" t="str">
        <f>鉛球!A27</f>
        <v>五男鉛球 最高紀錄：5</v>
      </c>
      <c r="B14" s="64"/>
      <c r="C14" s="64"/>
      <c r="D14" s="64"/>
      <c r="E14" s="64"/>
      <c r="F14" s="64"/>
      <c r="H14" s="64" t="str">
        <f>鉛球!A40</f>
        <v xml:space="preserve">五女鉛球 最高紀錄： </v>
      </c>
      <c r="I14" s="64"/>
      <c r="J14" s="64"/>
      <c r="K14" s="64"/>
      <c r="L14" s="64"/>
      <c r="M14" s="64"/>
    </row>
    <row r="15" spans="1:13">
      <c r="A15" s="33" t="s">
        <v>45</v>
      </c>
      <c r="B15" s="33" t="s">
        <v>46</v>
      </c>
      <c r="C15" s="33" t="s">
        <v>47</v>
      </c>
      <c r="D15" s="33" t="s">
        <v>48</v>
      </c>
      <c r="E15" s="33" t="s">
        <v>49</v>
      </c>
      <c r="F15" s="33" t="s">
        <v>37</v>
      </c>
      <c r="H15" s="33" t="s">
        <v>45</v>
      </c>
      <c r="I15" s="33" t="s">
        <v>46</v>
      </c>
      <c r="J15" s="33" t="s">
        <v>47</v>
      </c>
      <c r="K15" s="33" t="s">
        <v>48</v>
      </c>
      <c r="L15" s="33" t="s">
        <v>49</v>
      </c>
      <c r="M15" s="33" t="s">
        <v>37</v>
      </c>
    </row>
    <row r="16" spans="1:13">
      <c r="A16" s="3">
        <f>鉛球!A29</f>
        <v>1</v>
      </c>
      <c r="B16" s="3" t="str">
        <f>鉛球!B29</f>
        <v>五年甲班</v>
      </c>
      <c r="C16" s="3" t="str">
        <f>鉛球!C29</f>
        <v>黃仲毅</v>
      </c>
      <c r="D16" s="3">
        <f>鉛球!D29</f>
        <v>4.93</v>
      </c>
      <c r="E16" s="6">
        <f>IF(OR(D16=0,D16="棄權",RANK(D16,$D$16:$D$25)&gt;6),"",RANK(D16,$D$16:$D$25))</f>
        <v>5</v>
      </c>
      <c r="F16" s="35">
        <f>IFERROR(VLOOKUP(E16,積分計算!$A:$AG,2,FALSE)," ")</f>
        <v>2</v>
      </c>
      <c r="H16" s="3">
        <f>鉛球!A29</f>
        <v>1</v>
      </c>
      <c r="I16" s="3" t="str">
        <f>鉛球!B29</f>
        <v>五年甲班</v>
      </c>
      <c r="J16" s="3" t="str">
        <f>鉛球!C42</f>
        <v>曾鈺芳</v>
      </c>
      <c r="K16" s="3">
        <f>鉛球!D42</f>
        <v>2.86</v>
      </c>
      <c r="L16" s="6" t="str">
        <f>IF(OR(K16=0,K16="棄權",RANK(K16,$K$16:$K$25)&gt;6),"",RANK(K16,$K$16:$K$25))</f>
        <v/>
      </c>
      <c r="M16" s="35" t="str">
        <f>IFERROR(VLOOKUP(L16,積分計算!$A:$AG,2,FALSE)," ")</f>
        <v xml:space="preserve"> </v>
      </c>
    </row>
    <row r="17" spans="1:13">
      <c r="A17" s="3">
        <f>鉛球!A30</f>
        <v>2</v>
      </c>
      <c r="B17" s="3" t="str">
        <f>鉛球!B30</f>
        <v>五年甲班</v>
      </c>
      <c r="C17" s="3" t="str">
        <f>鉛球!C30</f>
        <v>劉柏毅</v>
      </c>
      <c r="D17" s="3">
        <f>鉛球!D30</f>
        <v>5.07</v>
      </c>
      <c r="E17" s="6">
        <f t="shared" ref="E17:E25" si="2">IF(OR(D17=0,D17="棄權",RANK(D17,$D$16:$D$25)&gt;6),"",RANK(D17,$D$16:$D$25))</f>
        <v>4</v>
      </c>
      <c r="F17" s="35">
        <f>IFERROR(VLOOKUP(E17,積分計算!$A:$AG,2,FALSE)," ")</f>
        <v>3</v>
      </c>
      <c r="H17" s="3">
        <f>鉛球!A30</f>
        <v>2</v>
      </c>
      <c r="I17" s="3" t="str">
        <f>鉛球!B30</f>
        <v>五年甲班</v>
      </c>
      <c r="J17" s="3" t="str">
        <f>鉛球!C43</f>
        <v>張子柔</v>
      </c>
      <c r="K17" s="3">
        <f>鉛球!D43</f>
        <v>4.62</v>
      </c>
      <c r="L17" s="6">
        <f t="shared" ref="L17:L25" si="3">IF(OR(K17=0,K17="棄權",RANK(K17,$K$16:$K$25)&gt;6),"",RANK(K17,$K$16:$K$25))</f>
        <v>3</v>
      </c>
      <c r="M17" s="35">
        <f>IFERROR(VLOOKUP(L17,積分計算!$A:$AG,2,FALSE)," ")</f>
        <v>4</v>
      </c>
    </row>
    <row r="18" spans="1:13">
      <c r="A18" s="3">
        <f>鉛球!A31</f>
        <v>3</v>
      </c>
      <c r="B18" s="3" t="str">
        <f>鉛球!B31</f>
        <v>五年乙班</v>
      </c>
      <c r="C18" s="3" t="str">
        <f>鉛球!C31</f>
        <v>吳冠駤</v>
      </c>
      <c r="D18" s="3">
        <f>鉛球!D31</f>
        <v>5.24</v>
      </c>
      <c r="E18" s="6">
        <f t="shared" si="2"/>
        <v>2</v>
      </c>
      <c r="F18" s="35">
        <f>IFERROR(VLOOKUP(E18,積分計算!$A:$AG,2,FALSE)," ")</f>
        <v>5</v>
      </c>
      <c r="H18" s="3">
        <f>鉛球!A31</f>
        <v>3</v>
      </c>
      <c r="I18" s="3" t="str">
        <f>鉛球!B31</f>
        <v>五年乙班</v>
      </c>
      <c r="J18" s="3" t="str">
        <f>鉛球!C44</f>
        <v>蔡景涵</v>
      </c>
      <c r="K18" s="3">
        <f>鉛球!D44</f>
        <v>3.85</v>
      </c>
      <c r="L18" s="6">
        <f t="shared" si="3"/>
        <v>6</v>
      </c>
      <c r="M18" s="35">
        <f>IFERROR(VLOOKUP(L18,積分計算!$A:$AG,2,FALSE)," ")</f>
        <v>1</v>
      </c>
    </row>
    <row r="19" spans="1:13">
      <c r="A19" s="3">
        <f>鉛球!A32</f>
        <v>4</v>
      </c>
      <c r="B19" s="3" t="str">
        <f>鉛球!B32</f>
        <v>五年乙班</v>
      </c>
      <c r="C19" s="3" t="str">
        <f>鉛球!C32</f>
        <v>陳冠廷</v>
      </c>
      <c r="D19" s="3">
        <f>鉛球!D32</f>
        <v>4.26</v>
      </c>
      <c r="E19" s="6" t="str">
        <f t="shared" si="2"/>
        <v/>
      </c>
      <c r="F19" s="35" t="str">
        <f>IFERROR(VLOOKUP(E19,積分計算!$A:$AG,2,FALSE)," ")</f>
        <v xml:space="preserve"> </v>
      </c>
      <c r="H19" s="3">
        <f>鉛球!A32</f>
        <v>4</v>
      </c>
      <c r="I19" s="3" t="str">
        <f>鉛球!B32</f>
        <v>五年乙班</v>
      </c>
      <c r="J19" s="3" t="str">
        <f>鉛球!C45</f>
        <v>林羽瑄</v>
      </c>
      <c r="K19" s="3">
        <f>鉛球!D45</f>
        <v>2.69</v>
      </c>
      <c r="L19" s="6" t="str">
        <f t="shared" si="3"/>
        <v/>
      </c>
      <c r="M19" s="35" t="str">
        <f>IFERROR(VLOOKUP(L19,積分計算!$A:$AG,2,FALSE)," ")</f>
        <v xml:space="preserve"> </v>
      </c>
    </row>
    <row r="20" spans="1:13">
      <c r="A20" s="3">
        <f>鉛球!A33</f>
        <v>5</v>
      </c>
      <c r="B20" s="3" t="str">
        <f>鉛球!B33</f>
        <v>五年丙班</v>
      </c>
      <c r="C20" s="3" t="str">
        <f>鉛球!C33</f>
        <v>王辰睿</v>
      </c>
      <c r="D20" s="3">
        <f>鉛球!D33</f>
        <v>4.12</v>
      </c>
      <c r="E20" s="6" t="str">
        <f t="shared" si="2"/>
        <v/>
      </c>
      <c r="F20" s="35" t="str">
        <f>IFERROR(VLOOKUP(E20,積分計算!$A:$AG,2,FALSE)," ")</f>
        <v xml:space="preserve"> </v>
      </c>
      <c r="H20" s="3">
        <f>鉛球!A33</f>
        <v>5</v>
      </c>
      <c r="I20" s="3" t="str">
        <f>鉛球!B33</f>
        <v>五年丙班</v>
      </c>
      <c r="J20" s="3" t="str">
        <f>鉛球!C46</f>
        <v>廖苡粡</v>
      </c>
      <c r="K20" s="3">
        <f>鉛球!D46</f>
        <v>4.76</v>
      </c>
      <c r="L20" s="6">
        <f t="shared" si="3"/>
        <v>2</v>
      </c>
      <c r="M20" s="35">
        <f>IFERROR(VLOOKUP(L20,積分計算!$A:$AG,2,FALSE)," ")</f>
        <v>5</v>
      </c>
    </row>
    <row r="21" spans="1:13">
      <c r="A21" s="3">
        <f>鉛球!A34</f>
        <v>6</v>
      </c>
      <c r="B21" s="3" t="str">
        <f>鉛球!B34</f>
        <v>五年丙班</v>
      </c>
      <c r="C21" s="3" t="str">
        <f>鉛球!C34</f>
        <v>馮毅</v>
      </c>
      <c r="D21" s="3">
        <f>鉛球!D34</f>
        <v>5.27</v>
      </c>
      <c r="E21" s="6">
        <f t="shared" si="2"/>
        <v>1</v>
      </c>
      <c r="F21" s="35">
        <f>IFERROR(VLOOKUP(E21,積分計算!$A:$AG,2,FALSE)," ")</f>
        <v>7</v>
      </c>
      <c r="H21" s="3">
        <f>鉛球!A34</f>
        <v>6</v>
      </c>
      <c r="I21" s="3" t="str">
        <f>鉛球!B34</f>
        <v>五年丙班</v>
      </c>
      <c r="J21" s="3" t="str">
        <f>鉛球!C47</f>
        <v>蔡伃真</v>
      </c>
      <c r="K21" s="3">
        <f>鉛球!D47</f>
        <v>4.08</v>
      </c>
      <c r="L21" s="6">
        <f t="shared" si="3"/>
        <v>5</v>
      </c>
      <c r="M21" s="35">
        <f>IFERROR(VLOOKUP(L21,積分計算!$A:$AG,2,FALSE)," ")</f>
        <v>2</v>
      </c>
    </row>
    <row r="22" spans="1:13">
      <c r="A22" s="3">
        <f>鉛球!A35</f>
        <v>7</v>
      </c>
      <c r="B22" s="3" t="str">
        <f>鉛球!B35</f>
        <v>五年丁班</v>
      </c>
      <c r="C22" s="3" t="str">
        <f>鉛球!C35</f>
        <v>林旗宥</v>
      </c>
      <c r="D22" s="3">
        <f>鉛球!D35</f>
        <v>5.2</v>
      </c>
      <c r="E22" s="6">
        <f t="shared" si="2"/>
        <v>3</v>
      </c>
      <c r="F22" s="35">
        <f>IFERROR(VLOOKUP(E22,積分計算!$A:$AG,2,FALSE)," ")</f>
        <v>4</v>
      </c>
      <c r="H22" s="3">
        <f>鉛球!A35</f>
        <v>7</v>
      </c>
      <c r="I22" s="3" t="str">
        <f>鉛球!B35</f>
        <v>五年丁班</v>
      </c>
      <c r="J22" s="3" t="str">
        <f>鉛球!C48</f>
        <v>翁慈雯</v>
      </c>
      <c r="K22" s="3">
        <f>鉛球!D48</f>
        <v>4.45</v>
      </c>
      <c r="L22" s="6">
        <f t="shared" si="3"/>
        <v>4</v>
      </c>
      <c r="M22" s="35">
        <f>IFERROR(VLOOKUP(L22,積分計算!$A:$AG,2,FALSE)," ")</f>
        <v>3</v>
      </c>
    </row>
    <row r="23" spans="1:13">
      <c r="A23" s="3">
        <f>鉛球!A36</f>
        <v>8</v>
      </c>
      <c r="B23" s="3" t="str">
        <f>鉛球!B36</f>
        <v>五年丁班</v>
      </c>
      <c r="C23" s="3" t="str">
        <f>鉛球!C36</f>
        <v>陳凱鈞</v>
      </c>
      <c r="D23" s="3">
        <f>鉛球!D36</f>
        <v>4.16</v>
      </c>
      <c r="E23" s="6" t="str">
        <f t="shared" si="2"/>
        <v/>
      </c>
      <c r="F23" s="35" t="str">
        <f>IFERROR(VLOOKUP(E23,積分計算!$A:$AG,2,FALSE)," ")</f>
        <v xml:space="preserve"> </v>
      </c>
      <c r="H23" s="3">
        <f>鉛球!A36</f>
        <v>8</v>
      </c>
      <c r="I23" s="3" t="str">
        <f>鉛球!B36</f>
        <v>五年丁班</v>
      </c>
      <c r="J23" s="3" t="str">
        <f>鉛球!C49</f>
        <v>廖唯嘉</v>
      </c>
      <c r="K23" s="3">
        <f>鉛球!D49</f>
        <v>3.45</v>
      </c>
      <c r="L23" s="6" t="str">
        <f t="shared" si="3"/>
        <v/>
      </c>
      <c r="M23" s="35" t="str">
        <f>IFERROR(VLOOKUP(L23,積分計算!$A:$AG,2,FALSE)," ")</f>
        <v xml:space="preserve"> </v>
      </c>
    </row>
    <row r="24" spans="1:13">
      <c r="A24" s="3">
        <f>鉛球!A37</f>
        <v>9</v>
      </c>
      <c r="B24" s="3" t="str">
        <f>鉛球!B37</f>
        <v>五年戊班</v>
      </c>
      <c r="C24" s="3" t="str">
        <f>鉛球!C37</f>
        <v>周裕彬</v>
      </c>
      <c r="D24" s="3">
        <f>鉛球!D37</f>
        <v>4.62</v>
      </c>
      <c r="E24" s="6">
        <f t="shared" si="2"/>
        <v>6</v>
      </c>
      <c r="F24" s="35">
        <f>IFERROR(VLOOKUP(E24,積分計算!$A:$AG,2,FALSE)," ")</f>
        <v>1</v>
      </c>
      <c r="H24" s="3">
        <f>鉛球!A37</f>
        <v>9</v>
      </c>
      <c r="I24" s="3" t="str">
        <f>鉛球!B37</f>
        <v>五年戊班</v>
      </c>
      <c r="J24" s="3" t="str">
        <f>鉛球!C50</f>
        <v>鍾孟岑</v>
      </c>
      <c r="K24" s="3">
        <f>鉛球!D50</f>
        <v>4.8099999999999996</v>
      </c>
      <c r="L24" s="6">
        <f t="shared" si="3"/>
        <v>1</v>
      </c>
      <c r="M24" s="35">
        <f>IFERROR(VLOOKUP(L24,積分計算!$A:$AG,2,FALSE)," ")</f>
        <v>7</v>
      </c>
    </row>
    <row r="25" spans="1:13">
      <c r="A25" s="3">
        <f>鉛球!A38</f>
        <v>10</v>
      </c>
      <c r="B25" s="3" t="str">
        <f>鉛球!B38</f>
        <v>五年戊班</v>
      </c>
      <c r="C25" s="3" t="str">
        <f>鉛球!C38</f>
        <v>李傑凱</v>
      </c>
      <c r="D25" s="3">
        <f>鉛球!D38</f>
        <v>3.6</v>
      </c>
      <c r="E25" s="6" t="str">
        <f t="shared" si="2"/>
        <v/>
      </c>
      <c r="F25" s="35" t="str">
        <f>IFERROR(VLOOKUP(E25,積分計算!$A:$AG,2,FALSE)," ")</f>
        <v xml:space="preserve"> </v>
      </c>
      <c r="H25" s="3">
        <f>鉛球!A38</f>
        <v>10</v>
      </c>
      <c r="I25" s="3" t="str">
        <f>鉛球!B38</f>
        <v>五年戊班</v>
      </c>
      <c r="J25" s="3" t="str">
        <f>鉛球!C51</f>
        <v>劉芊榆</v>
      </c>
      <c r="K25" s="3">
        <f>鉛球!D51</f>
        <v>3.75</v>
      </c>
      <c r="L25" s="6" t="str">
        <f t="shared" si="3"/>
        <v/>
      </c>
      <c r="M25" s="35" t="str">
        <f>IFERROR(VLOOKUP(L25,積分計算!$A:$AG,2,FALSE)," ")</f>
        <v xml:space="preserve"> </v>
      </c>
    </row>
  </sheetData>
  <mergeCells count="4">
    <mergeCell ref="A1:F1"/>
    <mergeCell ref="A14:F14"/>
    <mergeCell ref="H1:M1"/>
    <mergeCell ref="H14:M14"/>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tabColor rgb="FFFF0000"/>
  </sheetPr>
  <dimension ref="A1:M25"/>
  <sheetViews>
    <sheetView workbookViewId="0">
      <selection activeCell="E3" sqref="E3"/>
    </sheetView>
  </sheetViews>
  <sheetFormatPr defaultRowHeight="16.5"/>
  <cols>
    <col min="1" max="16384" width="9" style="19"/>
  </cols>
  <sheetData>
    <row r="1" spans="1:13">
      <c r="A1" s="64" t="str">
        <f>壘球!A1</f>
        <v>六男壘球 最高紀錄：2+3</v>
      </c>
      <c r="B1" s="64"/>
      <c r="C1" s="64"/>
      <c r="D1" s="64"/>
      <c r="E1" s="64"/>
      <c r="F1" s="64"/>
      <c r="H1" s="64" t="str">
        <f>壘球!A14</f>
        <v>六女壘球 最高紀錄：4</v>
      </c>
      <c r="I1" s="64"/>
      <c r="J1" s="64"/>
      <c r="K1" s="64"/>
      <c r="L1" s="64"/>
      <c r="M1" s="64"/>
    </row>
    <row r="2" spans="1:13">
      <c r="A2" s="33" t="s">
        <v>45</v>
      </c>
      <c r="B2" s="33" t="s">
        <v>46</v>
      </c>
      <c r="C2" s="33" t="s">
        <v>47</v>
      </c>
      <c r="D2" s="33" t="s">
        <v>48</v>
      </c>
      <c r="E2" s="33" t="s">
        <v>49</v>
      </c>
      <c r="F2" s="33" t="s">
        <v>37</v>
      </c>
      <c r="H2" s="33" t="s">
        <v>45</v>
      </c>
      <c r="I2" s="33" t="s">
        <v>46</v>
      </c>
      <c r="J2" s="33" t="s">
        <v>47</v>
      </c>
      <c r="K2" s="33" t="s">
        <v>48</v>
      </c>
      <c r="L2" s="33" t="s">
        <v>49</v>
      </c>
      <c r="M2" s="33" t="s">
        <v>37</v>
      </c>
    </row>
    <row r="3" spans="1:13">
      <c r="A3" s="3">
        <f>壘球!A3</f>
        <v>1</v>
      </c>
      <c r="B3" s="3" t="str">
        <f>壘球!B3</f>
        <v>六年甲班</v>
      </c>
      <c r="C3" s="3" t="str">
        <f>壘球!C3</f>
        <v>張峻碩</v>
      </c>
      <c r="D3" s="3">
        <f>壘球!G3</f>
        <v>15.29</v>
      </c>
      <c r="E3" s="6" t="str">
        <f>IF(OR(D3=0,D3="棄權",RANK(D3,$D$3:$D$12)&gt;6),"",RANK(D3,$D$3:$D$12))</f>
        <v/>
      </c>
      <c r="F3" s="35" t="str">
        <f>IFERROR(VLOOKUP(E3,積分計算!$A:$AG,2,FALSE)," ")</f>
        <v xml:space="preserve"> </v>
      </c>
      <c r="H3" s="3">
        <f>壘球!A16</f>
        <v>1</v>
      </c>
      <c r="I3" s="3" t="str">
        <f>壘球!B16</f>
        <v>六年甲班</v>
      </c>
      <c r="J3" s="3" t="str">
        <f>壘球!C16</f>
        <v>劉子瑜</v>
      </c>
      <c r="K3" s="3">
        <f>壘球!G16</f>
        <v>13.21</v>
      </c>
      <c r="L3" s="6" t="str">
        <f>IF(OR(K3=0,K3="棄權",RANK(K3,$K$3:$K$12)&gt;6),"",RANK(K3,$K$3:$K$12))</f>
        <v/>
      </c>
      <c r="M3" s="35" t="str">
        <f>IFERROR(VLOOKUP(L3,積分計算!$A:$AG,2,FALSE)," ")</f>
        <v xml:space="preserve"> </v>
      </c>
    </row>
    <row r="4" spans="1:13">
      <c r="A4" s="3">
        <f>壘球!A4</f>
        <v>2</v>
      </c>
      <c r="B4" s="3" t="str">
        <f>壘球!B4</f>
        <v>六年甲班</v>
      </c>
      <c r="C4" s="3" t="str">
        <f>壘球!C4</f>
        <v>張祐嘉</v>
      </c>
      <c r="D4" s="3">
        <f>壘球!G4</f>
        <v>23.15</v>
      </c>
      <c r="E4" s="6" t="str">
        <f t="shared" ref="E4:E12" si="0">IF(OR(D4=0,D4="棄權",RANK(D4,$D$3:$D$12)&gt;6),"",RANK(D4,$D$3:$D$12))</f>
        <v/>
      </c>
      <c r="F4" s="35" t="str">
        <f>IFERROR(VLOOKUP(E4,積分計算!$A:$AG,2,FALSE)," ")</f>
        <v xml:space="preserve"> </v>
      </c>
      <c r="H4" s="3">
        <f>壘球!A17</f>
        <v>2</v>
      </c>
      <c r="I4" s="3" t="str">
        <f>壘球!B17</f>
        <v>六年甲班</v>
      </c>
      <c r="J4" s="3" t="str">
        <f>壘球!C17</f>
        <v>李家蓁</v>
      </c>
      <c r="K4" s="3">
        <f>壘球!G17</f>
        <v>17.57</v>
      </c>
      <c r="L4" s="6">
        <f t="shared" ref="L4:L12" si="1">IF(OR(K4=0,K4="棄權",RANK(K4,$K$3:$K$12)&gt;6),"",RANK(K4,$K$3:$K$12))</f>
        <v>3</v>
      </c>
      <c r="M4" s="35">
        <f>IFERROR(VLOOKUP(L4,積分計算!$A:$AG,2,FALSE)," ")</f>
        <v>4</v>
      </c>
    </row>
    <row r="5" spans="1:13">
      <c r="A5" s="3">
        <f>壘球!A5</f>
        <v>3</v>
      </c>
      <c r="B5" s="3" t="str">
        <f>壘球!B5</f>
        <v>六年乙班</v>
      </c>
      <c r="C5" s="3" t="str">
        <f>壘球!C5</f>
        <v>林旻樂</v>
      </c>
      <c r="D5" s="3">
        <f>壘球!G5</f>
        <v>24.42</v>
      </c>
      <c r="E5" s="6">
        <f t="shared" si="0"/>
        <v>6</v>
      </c>
      <c r="F5" s="35">
        <f>IFERROR(VLOOKUP(E5,積分計算!$A:$AG,2,FALSE)," ")</f>
        <v>1</v>
      </c>
      <c r="H5" s="3">
        <f>壘球!A18</f>
        <v>3</v>
      </c>
      <c r="I5" s="3" t="str">
        <f>壘球!B18</f>
        <v>六年乙班</v>
      </c>
      <c r="J5" s="3" t="str">
        <f>壘球!C18</f>
        <v>巫品萱</v>
      </c>
      <c r="K5" s="3">
        <f>壘球!G18</f>
        <v>14.18</v>
      </c>
      <c r="L5" s="6">
        <f t="shared" si="1"/>
        <v>6</v>
      </c>
      <c r="M5" s="35">
        <f>IFERROR(VLOOKUP(L5,積分計算!$A:$AG,2,FALSE)," ")</f>
        <v>1</v>
      </c>
    </row>
    <row r="6" spans="1:13">
      <c r="A6" s="3">
        <f>壘球!A6</f>
        <v>4</v>
      </c>
      <c r="B6" s="3" t="str">
        <f>壘球!B6</f>
        <v>六年乙班</v>
      </c>
      <c r="C6" s="3" t="str">
        <f>壘球!C6</f>
        <v>張嘉侑</v>
      </c>
      <c r="D6" s="3">
        <f>壘球!G6</f>
        <v>27.43</v>
      </c>
      <c r="E6" s="6">
        <f t="shared" si="0"/>
        <v>5</v>
      </c>
      <c r="F6" s="35">
        <f>IFERROR(VLOOKUP(E6,積分計算!$A:$AG,2,FALSE)," ")</f>
        <v>2</v>
      </c>
      <c r="H6" s="3">
        <f>壘球!A19</f>
        <v>4</v>
      </c>
      <c r="I6" s="3" t="str">
        <f>壘球!B19</f>
        <v>六年乙班</v>
      </c>
      <c r="J6" s="3" t="str">
        <f>壘球!C19</f>
        <v>江蓁諭</v>
      </c>
      <c r="K6" s="3">
        <f>壘球!G19</f>
        <v>13.55</v>
      </c>
      <c r="L6" s="6" t="str">
        <f t="shared" si="1"/>
        <v/>
      </c>
      <c r="M6" s="35" t="str">
        <f>IFERROR(VLOOKUP(L6,積分計算!$A:$AG,2,FALSE)," ")</f>
        <v xml:space="preserve"> </v>
      </c>
    </row>
    <row r="7" spans="1:13">
      <c r="A7" s="3">
        <f>壘球!A7</f>
        <v>5</v>
      </c>
      <c r="B7" s="3" t="str">
        <f>壘球!B7</f>
        <v>六年丙班</v>
      </c>
      <c r="C7" s="3" t="str">
        <f>壘球!C7</f>
        <v>唐張聖威</v>
      </c>
      <c r="D7" s="3">
        <f>壘球!G7</f>
        <v>39.4</v>
      </c>
      <c r="E7" s="6">
        <f t="shared" si="0"/>
        <v>1</v>
      </c>
      <c r="F7" s="35">
        <f>IFERROR(VLOOKUP(E7,積分計算!$A:$AG,2,FALSE)," ")</f>
        <v>7</v>
      </c>
      <c r="H7" s="3">
        <f>壘球!A20</f>
        <v>5</v>
      </c>
      <c r="I7" s="3" t="str">
        <f>壘球!B20</f>
        <v>六年丙班</v>
      </c>
      <c r="J7" s="3" t="str">
        <f>壘球!C20</f>
        <v>陳穎</v>
      </c>
      <c r="K7" s="3">
        <f>壘球!G20</f>
        <v>0</v>
      </c>
      <c r="L7" s="6" t="str">
        <f t="shared" si="1"/>
        <v/>
      </c>
      <c r="M7" s="35" t="str">
        <f>IFERROR(VLOOKUP(L7,積分計算!$A:$AG,2,FALSE)," ")</f>
        <v xml:space="preserve"> </v>
      </c>
    </row>
    <row r="8" spans="1:13">
      <c r="A8" s="3">
        <f>壘球!A8</f>
        <v>6</v>
      </c>
      <c r="B8" s="3" t="str">
        <f>壘球!B8</f>
        <v>六年丙班</v>
      </c>
      <c r="C8" s="3" t="str">
        <f>壘球!C8</f>
        <v>楊深博</v>
      </c>
      <c r="D8" s="3">
        <f>壘球!G8</f>
        <v>32.11</v>
      </c>
      <c r="E8" s="6">
        <f t="shared" si="0"/>
        <v>4</v>
      </c>
      <c r="F8" s="35">
        <f>IFERROR(VLOOKUP(E8,積分計算!$A:$AG,2,FALSE)," ")</f>
        <v>3</v>
      </c>
      <c r="H8" s="3">
        <f>壘球!A21</f>
        <v>6</v>
      </c>
      <c r="I8" s="3" t="str">
        <f>壘球!B21</f>
        <v>六年丙班</v>
      </c>
      <c r="J8" s="3" t="str">
        <f>壘球!C21</f>
        <v>劉宛諾</v>
      </c>
      <c r="K8" s="3">
        <f>壘球!G21</f>
        <v>15.71</v>
      </c>
      <c r="L8" s="6">
        <f t="shared" si="1"/>
        <v>5</v>
      </c>
      <c r="M8" s="35">
        <f>IFERROR(VLOOKUP(L8,積分計算!$A:$AG,2,FALSE)," ")</f>
        <v>2</v>
      </c>
    </row>
    <row r="9" spans="1:13">
      <c r="A9" s="3">
        <f>壘球!A9</f>
        <v>7</v>
      </c>
      <c r="B9" s="3" t="str">
        <f>壘球!B9</f>
        <v>六年丁班</v>
      </c>
      <c r="C9" s="3" t="str">
        <f>壘球!C9</f>
        <v>陳世儒</v>
      </c>
      <c r="D9" s="3">
        <f>壘球!G9</f>
        <v>32.74</v>
      </c>
      <c r="E9" s="6">
        <f t="shared" si="0"/>
        <v>2</v>
      </c>
      <c r="F9" s="35">
        <f>IFERROR(VLOOKUP(E9,積分計算!$A:$AG,2,FALSE)," ")</f>
        <v>5</v>
      </c>
      <c r="H9" s="3">
        <f>壘球!A22</f>
        <v>7</v>
      </c>
      <c r="I9" s="3" t="str">
        <f>壘球!B22</f>
        <v>六年丁班</v>
      </c>
      <c r="J9" s="3" t="str">
        <f>壘球!C22</f>
        <v>熊映媗</v>
      </c>
      <c r="K9" s="3">
        <f>壘球!G22</f>
        <v>12.44</v>
      </c>
      <c r="L9" s="6" t="str">
        <f t="shared" si="1"/>
        <v/>
      </c>
      <c r="M9" s="35" t="str">
        <f>IFERROR(VLOOKUP(L9,積分計算!$A:$AG,2,FALSE)," ")</f>
        <v xml:space="preserve"> </v>
      </c>
    </row>
    <row r="10" spans="1:13">
      <c r="A10" s="3">
        <f>壘球!A10</f>
        <v>8</v>
      </c>
      <c r="B10" s="3" t="str">
        <f>壘球!B10</f>
        <v>六年丁班</v>
      </c>
      <c r="C10" s="3" t="str">
        <f>壘球!C10</f>
        <v>林冠霆</v>
      </c>
      <c r="D10" s="3">
        <f>壘球!G10</f>
        <v>32.28</v>
      </c>
      <c r="E10" s="6">
        <f t="shared" si="0"/>
        <v>3</v>
      </c>
      <c r="F10" s="35">
        <f>IFERROR(VLOOKUP(E10,積分計算!$A:$AG,2,FALSE)," ")</f>
        <v>4</v>
      </c>
      <c r="H10" s="3">
        <f>壘球!A23</f>
        <v>8</v>
      </c>
      <c r="I10" s="3" t="str">
        <f>壘球!B23</f>
        <v>六年丁班</v>
      </c>
      <c r="J10" s="3" t="str">
        <f>壘球!C23</f>
        <v>楊詠捷</v>
      </c>
      <c r="K10" s="3">
        <f>壘球!G23</f>
        <v>21.67</v>
      </c>
      <c r="L10" s="6">
        <f t="shared" si="1"/>
        <v>1</v>
      </c>
      <c r="M10" s="35">
        <f>IFERROR(VLOOKUP(L10,積分計算!$A:$AG,2,FALSE)," ")</f>
        <v>7</v>
      </c>
    </row>
    <row r="11" spans="1:13">
      <c r="A11" s="3">
        <f>壘球!A11</f>
        <v>9</v>
      </c>
      <c r="B11" s="3" t="str">
        <f>壘球!B11</f>
        <v>六年戊班</v>
      </c>
      <c r="C11" s="3" t="str">
        <f>壘球!C11</f>
        <v>黃彥菫</v>
      </c>
      <c r="D11" s="3">
        <f>壘球!G11</f>
        <v>19.829999999999998</v>
      </c>
      <c r="E11" s="6" t="str">
        <f t="shared" si="0"/>
        <v/>
      </c>
      <c r="F11" s="35" t="str">
        <f>IFERROR(VLOOKUP(E11,積分計算!$A:$AG,2,FALSE)," ")</f>
        <v xml:space="preserve"> </v>
      </c>
      <c r="H11" s="3">
        <f>壘球!A24</f>
        <v>9</v>
      </c>
      <c r="I11" s="3" t="str">
        <f>壘球!B24</f>
        <v>六年戊班</v>
      </c>
      <c r="J11" s="3" t="str">
        <f>壘球!C24</f>
        <v>張云喬</v>
      </c>
      <c r="K11" s="3">
        <f>壘球!G24</f>
        <v>17.12</v>
      </c>
      <c r="L11" s="6">
        <f t="shared" si="1"/>
        <v>4</v>
      </c>
      <c r="M11" s="35">
        <f>IFERROR(VLOOKUP(L11,積分計算!$A:$AG,2,FALSE)," ")</f>
        <v>3</v>
      </c>
    </row>
    <row r="12" spans="1:13">
      <c r="A12" s="3">
        <f>壘球!A12</f>
        <v>10</v>
      </c>
      <c r="B12" s="3" t="str">
        <f>壘球!B12</f>
        <v>六年戊班</v>
      </c>
      <c r="C12" s="3" t="str">
        <f>壘球!C12</f>
        <v>陳泫安</v>
      </c>
      <c r="D12" s="3">
        <f>壘球!G12</f>
        <v>22.7</v>
      </c>
      <c r="E12" s="6" t="str">
        <f t="shared" si="0"/>
        <v/>
      </c>
      <c r="F12" s="35" t="str">
        <f>IFERROR(VLOOKUP(E12,積分計算!$A:$AG,2,FALSE)," ")</f>
        <v xml:space="preserve"> </v>
      </c>
      <c r="H12" s="3">
        <f>壘球!A25</f>
        <v>10</v>
      </c>
      <c r="I12" s="3" t="str">
        <f>壘球!B25</f>
        <v>六年戊班</v>
      </c>
      <c r="J12" s="3" t="str">
        <f>壘球!C25</f>
        <v>黃租苡</v>
      </c>
      <c r="K12" s="3">
        <f>壘球!G25</f>
        <v>21.36</v>
      </c>
      <c r="L12" s="6">
        <f t="shared" si="1"/>
        <v>2</v>
      </c>
      <c r="M12" s="35">
        <f>IFERROR(VLOOKUP(L12,積分計算!$A:$AG,2,FALSE)," ")</f>
        <v>5</v>
      </c>
    </row>
    <row r="14" spans="1:13">
      <c r="A14" s="64" t="str">
        <f>壘球!A27</f>
        <v>五男壘球 最高紀錄：44.84m</v>
      </c>
      <c r="B14" s="64"/>
      <c r="C14" s="64"/>
      <c r="D14" s="64"/>
      <c r="E14" s="64"/>
      <c r="F14" s="64"/>
      <c r="H14" s="64" t="str">
        <f>壘球!A40</f>
        <v>五女壘球 最高紀錄：31.30m</v>
      </c>
      <c r="I14" s="64"/>
      <c r="J14" s="64"/>
      <c r="K14" s="64"/>
      <c r="L14" s="64"/>
      <c r="M14" s="64"/>
    </row>
    <row r="15" spans="1:13">
      <c r="A15" s="33" t="s">
        <v>45</v>
      </c>
      <c r="B15" s="33" t="s">
        <v>46</v>
      </c>
      <c r="C15" s="33" t="s">
        <v>47</v>
      </c>
      <c r="D15" s="33" t="s">
        <v>48</v>
      </c>
      <c r="E15" s="33" t="s">
        <v>49</v>
      </c>
      <c r="F15" s="33" t="s">
        <v>37</v>
      </c>
      <c r="H15" s="33" t="s">
        <v>45</v>
      </c>
      <c r="I15" s="33" t="s">
        <v>46</v>
      </c>
      <c r="J15" s="33" t="s">
        <v>47</v>
      </c>
      <c r="K15" s="33" t="s">
        <v>48</v>
      </c>
      <c r="L15" s="33" t="s">
        <v>49</v>
      </c>
      <c r="M15" s="33" t="s">
        <v>37</v>
      </c>
    </row>
    <row r="16" spans="1:13">
      <c r="A16" s="3">
        <f>壘球!A29</f>
        <v>1</v>
      </c>
      <c r="B16" s="3" t="str">
        <f>壘球!B29</f>
        <v>五年甲班</v>
      </c>
      <c r="C16" s="3" t="str">
        <f>壘球!C29</f>
        <v>黃仲毅</v>
      </c>
      <c r="D16" s="3">
        <f>壘球!G29</f>
        <v>25.34</v>
      </c>
      <c r="E16" s="6">
        <f>IF(OR(D16=0,D16="棄權",RANK(D16,$D$16:$D$25)&gt;6),"",RANK(D16,$D$16:$D$25))</f>
        <v>2</v>
      </c>
      <c r="F16" s="35">
        <f>IFERROR(VLOOKUP(E16,積分計算!$A:$AG,2,FALSE)," ")</f>
        <v>5</v>
      </c>
      <c r="H16" s="3">
        <f>壘球!A29</f>
        <v>1</v>
      </c>
      <c r="I16" s="3" t="str">
        <f>壘球!B29</f>
        <v>五年甲班</v>
      </c>
      <c r="J16" s="3" t="str">
        <f>壘球!C42</f>
        <v>李詩瑩</v>
      </c>
      <c r="K16" s="3">
        <f>壘球!G42</f>
        <v>9.41</v>
      </c>
      <c r="L16" s="6" t="str">
        <f>IF(OR(K16=0,K16="棄權",,RANK(K16,$K$16:$K$25)&gt;6),"",RANK(K16,$K$16:$K$25))</f>
        <v/>
      </c>
      <c r="M16" s="35" t="str">
        <f>IFERROR(VLOOKUP(L16,積分計算!$A:$AG,2,FALSE)," ")</f>
        <v xml:space="preserve"> </v>
      </c>
    </row>
    <row r="17" spans="1:13">
      <c r="A17" s="3">
        <f>壘球!A30</f>
        <v>2</v>
      </c>
      <c r="B17" s="3" t="str">
        <f>壘球!B30</f>
        <v>五年甲班</v>
      </c>
      <c r="C17" s="3" t="str">
        <f>壘球!C30</f>
        <v>廖子竣</v>
      </c>
      <c r="D17" s="3">
        <f>壘球!G30</f>
        <v>23.98</v>
      </c>
      <c r="E17" s="6">
        <f t="shared" ref="E17:E25" si="2">IF(OR(D17=0,D17="棄權",RANK(D17,$D$16:$D$25)&gt;6),"",RANK(D17,$D$16:$D$25))</f>
        <v>3</v>
      </c>
      <c r="F17" s="35">
        <f>IFERROR(VLOOKUP(E17,積分計算!$A:$AG,2,FALSE)," ")</f>
        <v>4</v>
      </c>
      <c r="H17" s="3">
        <f>壘球!A30</f>
        <v>2</v>
      </c>
      <c r="I17" s="3" t="str">
        <f>壘球!B30</f>
        <v>五年甲班</v>
      </c>
      <c r="J17" s="3" t="str">
        <f>壘球!C43</f>
        <v>張子柔</v>
      </c>
      <c r="K17" s="3">
        <f>壘球!G43</f>
        <v>19.48</v>
      </c>
      <c r="L17" s="6">
        <f t="shared" ref="L17:L25" si="3">IF(OR(K17=0,K17="棄權",,RANK(K17,$K$16:$K$25)&gt;6),"",RANK(K17,$K$16:$K$25))</f>
        <v>3</v>
      </c>
      <c r="M17" s="35">
        <f>IFERROR(VLOOKUP(L17,積分計算!$A:$AG,2,FALSE)," ")</f>
        <v>4</v>
      </c>
    </row>
    <row r="18" spans="1:13">
      <c r="A18" s="3">
        <f>壘球!A31</f>
        <v>3</v>
      </c>
      <c r="B18" s="3" t="str">
        <f>壘球!B31</f>
        <v>五年乙班</v>
      </c>
      <c r="C18" s="3" t="str">
        <f>壘球!C31</f>
        <v>吳承澤</v>
      </c>
      <c r="D18" s="3">
        <f>壘球!G31</f>
        <v>21.7</v>
      </c>
      <c r="E18" s="6">
        <f t="shared" si="2"/>
        <v>6</v>
      </c>
      <c r="F18" s="35">
        <f>IFERROR(VLOOKUP(E18,積分計算!$A:$AG,2,FALSE)," ")</f>
        <v>1</v>
      </c>
      <c r="H18" s="3">
        <f>壘球!A31</f>
        <v>3</v>
      </c>
      <c r="I18" s="3" t="str">
        <f>壘球!B31</f>
        <v>五年乙班</v>
      </c>
      <c r="J18" s="3" t="str">
        <f>壘球!C44</f>
        <v>林妍芯</v>
      </c>
      <c r="K18" s="3">
        <f>壘球!G44</f>
        <v>14.99</v>
      </c>
      <c r="L18" s="6" t="str">
        <f t="shared" si="3"/>
        <v/>
      </c>
      <c r="M18" s="35" t="str">
        <f>IFERROR(VLOOKUP(L18,積分計算!$A:$AG,2,FALSE)," ")</f>
        <v xml:space="preserve"> </v>
      </c>
    </row>
    <row r="19" spans="1:13">
      <c r="A19" s="3">
        <f>壘球!A32</f>
        <v>4</v>
      </c>
      <c r="B19" s="3" t="str">
        <f>壘球!B32</f>
        <v>五年乙班</v>
      </c>
      <c r="C19" s="3" t="str">
        <f>壘球!C32</f>
        <v>吳冠駤</v>
      </c>
      <c r="D19" s="3">
        <f>壘球!G32</f>
        <v>15.39</v>
      </c>
      <c r="E19" s="6" t="str">
        <f t="shared" si="2"/>
        <v/>
      </c>
      <c r="F19" s="35" t="str">
        <f>IFERROR(VLOOKUP(E19,積分計算!$A:$AG,2,FALSE)," ")</f>
        <v xml:space="preserve"> </v>
      </c>
      <c r="H19" s="3">
        <f>壘球!A32</f>
        <v>4</v>
      </c>
      <c r="I19" s="3" t="str">
        <f>壘球!B32</f>
        <v>五年乙班</v>
      </c>
      <c r="J19" s="3" t="str">
        <f>壘球!C45</f>
        <v>劉恩喬</v>
      </c>
      <c r="K19" s="3">
        <f>壘球!G45</f>
        <v>18.86</v>
      </c>
      <c r="L19" s="6">
        <f t="shared" si="3"/>
        <v>4</v>
      </c>
      <c r="M19" s="35">
        <f>IFERROR(VLOOKUP(L19,積分計算!$A:$AG,2,FALSE)," ")</f>
        <v>3</v>
      </c>
    </row>
    <row r="20" spans="1:13">
      <c r="A20" s="3">
        <f>壘球!A33</f>
        <v>5</v>
      </c>
      <c r="B20" s="3" t="str">
        <f>壘球!B33</f>
        <v>五年丙班</v>
      </c>
      <c r="C20" s="3" t="str">
        <f>壘球!C33</f>
        <v>楊迦得</v>
      </c>
      <c r="D20" s="3">
        <f>壘球!G33</f>
        <v>22.46</v>
      </c>
      <c r="E20" s="6">
        <f t="shared" si="2"/>
        <v>4</v>
      </c>
      <c r="F20" s="35">
        <f>IFERROR(VLOOKUP(E20,積分計算!$A:$AG,2,FALSE)," ")</f>
        <v>3</v>
      </c>
      <c r="H20" s="3">
        <f>壘球!A33</f>
        <v>5</v>
      </c>
      <c r="I20" s="3" t="str">
        <f>壘球!B33</f>
        <v>五年丙班</v>
      </c>
      <c r="J20" s="3" t="str">
        <f>壘球!C46</f>
        <v>潘子靖</v>
      </c>
      <c r="K20" s="3">
        <f>壘球!G46</f>
        <v>13.3</v>
      </c>
      <c r="L20" s="6" t="str">
        <f t="shared" si="3"/>
        <v/>
      </c>
      <c r="M20" s="35" t="str">
        <f>IFERROR(VLOOKUP(L20,積分計算!$A:$AG,2,FALSE)," ")</f>
        <v xml:space="preserve"> </v>
      </c>
    </row>
    <row r="21" spans="1:13">
      <c r="A21" s="3">
        <f>壘球!A34</f>
        <v>6</v>
      </c>
      <c r="B21" s="3" t="str">
        <f>壘球!B34</f>
        <v>五年丙班</v>
      </c>
      <c r="C21" s="3" t="str">
        <f>壘球!C34</f>
        <v>林旻佑</v>
      </c>
      <c r="D21" s="3">
        <f>壘球!G34</f>
        <v>16</v>
      </c>
      <c r="E21" s="6" t="str">
        <f t="shared" si="2"/>
        <v/>
      </c>
      <c r="F21" s="35" t="str">
        <f>IFERROR(VLOOKUP(E21,積分計算!$A:$AG,2,FALSE)," ")</f>
        <v xml:space="preserve"> </v>
      </c>
      <c r="H21" s="3">
        <f>壘球!A34</f>
        <v>6</v>
      </c>
      <c r="I21" s="3" t="str">
        <f>壘球!B34</f>
        <v>五年丙班</v>
      </c>
      <c r="J21" s="3" t="str">
        <f>壘球!C47</f>
        <v>李雨婕</v>
      </c>
      <c r="K21" s="3">
        <f>壘球!G47</f>
        <v>23.58</v>
      </c>
      <c r="L21" s="6">
        <f t="shared" si="3"/>
        <v>1</v>
      </c>
      <c r="M21" s="35">
        <f>IFERROR(VLOOKUP(L21,積分計算!$A:$AG,2,FALSE)," ")</f>
        <v>7</v>
      </c>
    </row>
    <row r="22" spans="1:13">
      <c r="A22" s="3">
        <f>壘球!A35</f>
        <v>7</v>
      </c>
      <c r="B22" s="3" t="str">
        <f>壘球!B35</f>
        <v>五年丁班</v>
      </c>
      <c r="C22" s="3" t="str">
        <f>壘球!C35</f>
        <v>林煜翔</v>
      </c>
      <c r="D22" s="3">
        <f>壘球!G35</f>
        <v>19.100000000000001</v>
      </c>
      <c r="E22" s="6" t="str">
        <f t="shared" si="2"/>
        <v/>
      </c>
      <c r="F22" s="35" t="str">
        <f>IFERROR(VLOOKUP(E22,積分計算!$A:$AG,2,FALSE)," ")</f>
        <v xml:space="preserve"> </v>
      </c>
      <c r="H22" s="3">
        <f>壘球!A35</f>
        <v>7</v>
      </c>
      <c r="I22" s="3" t="str">
        <f>壘球!B35</f>
        <v>五年丁班</v>
      </c>
      <c r="J22" s="3" t="str">
        <f>壘球!C48</f>
        <v>李凡綺</v>
      </c>
      <c r="K22" s="3">
        <f>壘球!G48</f>
        <v>18.48</v>
      </c>
      <c r="L22" s="6">
        <f t="shared" si="3"/>
        <v>5</v>
      </c>
      <c r="M22" s="35">
        <f>IFERROR(VLOOKUP(L22,積分計算!$A:$AG,2,FALSE)," ")</f>
        <v>2</v>
      </c>
    </row>
    <row r="23" spans="1:13">
      <c r="A23" s="3">
        <f>壘球!A36</f>
        <v>8</v>
      </c>
      <c r="B23" s="3" t="str">
        <f>壘球!B36</f>
        <v>五年丁班</v>
      </c>
      <c r="C23" s="3" t="str">
        <f>壘球!C36</f>
        <v>林尚緯</v>
      </c>
      <c r="D23" s="3">
        <f>壘球!G36</f>
        <v>8.6199999999999992</v>
      </c>
      <c r="E23" s="6" t="str">
        <f t="shared" si="2"/>
        <v/>
      </c>
      <c r="F23" s="35" t="str">
        <f>IFERROR(VLOOKUP(E23,積分計算!$A:$AG,2,FALSE)," ")</f>
        <v xml:space="preserve"> </v>
      </c>
      <c r="H23" s="3">
        <f>壘球!A36</f>
        <v>8</v>
      </c>
      <c r="I23" s="3" t="str">
        <f>壘球!B36</f>
        <v>五年丁班</v>
      </c>
      <c r="J23" s="3" t="str">
        <f>壘球!C49</f>
        <v>江昀蒨</v>
      </c>
      <c r="K23" s="3">
        <f>壘球!G49</f>
        <v>11.45</v>
      </c>
      <c r="L23" s="6" t="str">
        <f t="shared" si="3"/>
        <v/>
      </c>
      <c r="M23" s="35" t="str">
        <f>IFERROR(VLOOKUP(L23,積分計算!$A:$AG,2,FALSE)," ")</f>
        <v xml:space="preserve"> </v>
      </c>
    </row>
    <row r="24" spans="1:13">
      <c r="A24" s="3">
        <f>壘球!A37</f>
        <v>9</v>
      </c>
      <c r="B24" s="3" t="str">
        <f>壘球!B37</f>
        <v>五年戊班</v>
      </c>
      <c r="C24" s="3" t="str">
        <f>壘球!C37</f>
        <v>李家鴻</v>
      </c>
      <c r="D24" s="3">
        <f>壘球!G37</f>
        <v>27.48</v>
      </c>
      <c r="E24" s="6">
        <f t="shared" si="2"/>
        <v>1</v>
      </c>
      <c r="F24" s="35">
        <f>IFERROR(VLOOKUP(E24,積分計算!$A:$AG,2,FALSE)," ")</f>
        <v>7</v>
      </c>
      <c r="H24" s="3">
        <f>壘球!A37</f>
        <v>9</v>
      </c>
      <c r="I24" s="3" t="str">
        <f>壘球!B37</f>
        <v>五年戊班</v>
      </c>
      <c r="J24" s="3" t="str">
        <f>壘球!C50</f>
        <v>陳言亭</v>
      </c>
      <c r="K24" s="3">
        <f>壘球!G50</f>
        <v>19.690000000000001</v>
      </c>
      <c r="L24" s="6">
        <f t="shared" si="3"/>
        <v>2</v>
      </c>
      <c r="M24" s="35">
        <f>IFERROR(VLOOKUP(L24,積分計算!$A:$AG,2,FALSE)," ")</f>
        <v>5</v>
      </c>
    </row>
    <row r="25" spans="1:13">
      <c r="A25" s="3">
        <f>壘球!A38</f>
        <v>10</v>
      </c>
      <c r="B25" s="3" t="str">
        <f>壘球!B38</f>
        <v>五年戊班</v>
      </c>
      <c r="C25" s="3" t="str">
        <f>壘球!C38</f>
        <v>周裕彬</v>
      </c>
      <c r="D25" s="3">
        <f>壘球!G38</f>
        <v>22.32</v>
      </c>
      <c r="E25" s="6">
        <f t="shared" si="2"/>
        <v>5</v>
      </c>
      <c r="F25" s="35">
        <f>IFERROR(VLOOKUP(E25,積分計算!$A:$AG,2,FALSE)," ")</f>
        <v>2</v>
      </c>
      <c r="H25" s="3">
        <f>壘球!A38</f>
        <v>10</v>
      </c>
      <c r="I25" s="3" t="str">
        <f>壘球!B38</f>
        <v>五年戊班</v>
      </c>
      <c r="J25" s="3" t="str">
        <f>壘球!C51</f>
        <v>曾晨曦</v>
      </c>
      <c r="K25" s="3">
        <f>壘球!G51</f>
        <v>16.73</v>
      </c>
      <c r="L25" s="6">
        <f t="shared" si="3"/>
        <v>6</v>
      </c>
      <c r="M25" s="35">
        <f>IFERROR(VLOOKUP(L25,積分計算!$A:$AG,2,FALSE)," ")</f>
        <v>1</v>
      </c>
    </row>
  </sheetData>
  <mergeCells count="4">
    <mergeCell ref="A1:F1"/>
    <mergeCell ref="A14:F14"/>
    <mergeCell ref="H1:M1"/>
    <mergeCell ref="H14:M14"/>
  </mergeCells>
  <phoneticPr fontId="1"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tabColor rgb="FFFF0000"/>
  </sheetPr>
  <dimension ref="A1:Q19"/>
  <sheetViews>
    <sheetView workbookViewId="0">
      <selection activeCell="E11" sqref="E11"/>
    </sheetView>
  </sheetViews>
  <sheetFormatPr defaultRowHeight="16.5"/>
  <cols>
    <col min="2" max="2" width="9.5" bestFit="1" customWidth="1"/>
    <col min="3" max="3" width="9.5" customWidth="1"/>
  </cols>
  <sheetData>
    <row r="1" spans="1:17">
      <c r="A1">
        <v>1</v>
      </c>
      <c r="B1">
        <v>7</v>
      </c>
    </row>
    <row r="2" spans="1:17">
      <c r="A2">
        <v>2</v>
      </c>
      <c r="B2">
        <v>5</v>
      </c>
    </row>
    <row r="3" spans="1:17">
      <c r="A3">
        <v>3</v>
      </c>
      <c r="B3">
        <v>4</v>
      </c>
    </row>
    <row r="4" spans="1:17">
      <c r="A4">
        <v>4</v>
      </c>
      <c r="B4">
        <v>3</v>
      </c>
    </row>
    <row r="5" spans="1:17">
      <c r="A5">
        <v>5</v>
      </c>
      <c r="B5">
        <v>2</v>
      </c>
    </row>
    <row r="6" spans="1:17">
      <c r="A6">
        <v>6</v>
      </c>
      <c r="B6">
        <v>1</v>
      </c>
    </row>
    <row r="7" spans="1:17">
      <c r="A7" s="34" t="s">
        <v>40</v>
      </c>
      <c r="B7" s="79" t="s">
        <v>41</v>
      </c>
      <c r="C7" s="79"/>
      <c r="D7" s="79"/>
      <c r="E7" s="79"/>
      <c r="F7" s="79"/>
      <c r="G7" s="79"/>
      <c r="H7" s="79"/>
      <c r="I7" s="79"/>
      <c r="J7" s="79" t="s">
        <v>42</v>
      </c>
      <c r="K7" s="79"/>
      <c r="L7" s="79"/>
      <c r="M7" s="79"/>
      <c r="N7" s="79"/>
      <c r="O7" s="79"/>
      <c r="P7" s="79"/>
      <c r="Q7" s="79"/>
    </row>
    <row r="8" spans="1:17">
      <c r="A8" s="34" t="s">
        <v>39</v>
      </c>
      <c r="B8" s="77" t="str">
        <f>積分表!B2</f>
        <v>跳高</v>
      </c>
      <c r="C8" s="78"/>
      <c r="D8" s="77" t="str">
        <f>積分表!C2</f>
        <v>跳遠</v>
      </c>
      <c r="E8" s="78"/>
      <c r="F8" s="77" t="str">
        <f>積分表!D2</f>
        <v>鉛球</v>
      </c>
      <c r="G8" s="78"/>
      <c r="H8" s="77" t="str">
        <f>積分表!E2</f>
        <v>壘球</v>
      </c>
      <c r="I8" s="78"/>
      <c r="J8" s="77" t="str">
        <f>積分表!F2</f>
        <v>跳高</v>
      </c>
      <c r="K8" s="78"/>
      <c r="L8" s="77" t="str">
        <f>積分表!G2</f>
        <v>跳遠</v>
      </c>
      <c r="M8" s="78"/>
      <c r="N8" s="77" t="str">
        <f>積分表!H2</f>
        <v>鉛球</v>
      </c>
      <c r="O8" s="78"/>
      <c r="P8" s="77" t="str">
        <f>積分表!I2</f>
        <v>壘球</v>
      </c>
      <c r="Q8" s="78"/>
    </row>
    <row r="9" spans="1:17">
      <c r="A9" s="34" t="str">
        <f>積分表!A3</f>
        <v>五年甲班</v>
      </c>
      <c r="B9" s="34">
        <f>跳高排序!I29</f>
        <v>3</v>
      </c>
      <c r="C9" s="34" t="str">
        <f>跳高排序!I30</f>
        <v xml:space="preserve"> </v>
      </c>
      <c r="D9" s="34">
        <f>跳遠排序!F16</f>
        <v>2</v>
      </c>
      <c r="E9" s="34">
        <f>跳遠排序!F17</f>
        <v>1</v>
      </c>
      <c r="F9" s="34">
        <f>鉛球排序!F16</f>
        <v>2</v>
      </c>
      <c r="G9" s="34">
        <f>鉛球排序!F17</f>
        <v>3</v>
      </c>
      <c r="H9" s="34">
        <f>壘球排序!F16</f>
        <v>5</v>
      </c>
      <c r="I9" s="34">
        <f>壘球排序!F17</f>
        <v>4</v>
      </c>
      <c r="J9" s="34">
        <f>跳高排序!I42</f>
        <v>3</v>
      </c>
      <c r="K9" s="34" t="str">
        <f>跳高排序!I43</f>
        <v xml:space="preserve"> </v>
      </c>
      <c r="L9" s="34" t="str">
        <f>跳遠排序!M16</f>
        <v xml:space="preserve"> </v>
      </c>
      <c r="M9" s="34" t="str">
        <f>跳遠排序!M17</f>
        <v xml:space="preserve"> </v>
      </c>
      <c r="N9" s="34" t="str">
        <f>鉛球排序!M16</f>
        <v xml:space="preserve"> </v>
      </c>
      <c r="O9" s="34">
        <f>鉛球排序!M17</f>
        <v>4</v>
      </c>
      <c r="P9" s="34" t="str">
        <f>壘球排序!M16</f>
        <v xml:space="preserve"> </v>
      </c>
      <c r="Q9" s="12">
        <f>壘球排序!M17</f>
        <v>4</v>
      </c>
    </row>
    <row r="10" spans="1:17">
      <c r="A10" s="34" t="str">
        <f>積分表!A4</f>
        <v>五年乙班</v>
      </c>
      <c r="B10" s="34">
        <f>跳高排序!I31</f>
        <v>2</v>
      </c>
      <c r="C10" s="34" t="str">
        <f>跳高排序!I32</f>
        <v xml:space="preserve"> </v>
      </c>
      <c r="D10" s="34" t="str">
        <f>跳遠排序!F18</f>
        <v xml:space="preserve"> </v>
      </c>
      <c r="E10" s="34" t="str">
        <f>跳遠排序!F19</f>
        <v xml:space="preserve"> </v>
      </c>
      <c r="F10" s="34">
        <f>鉛球排序!F18</f>
        <v>5</v>
      </c>
      <c r="G10" s="34" t="str">
        <f>鉛球排序!F19</f>
        <v xml:space="preserve"> </v>
      </c>
      <c r="H10" s="34">
        <f>壘球排序!F18</f>
        <v>1</v>
      </c>
      <c r="I10" s="34" t="str">
        <f>壘球排序!F19</f>
        <v xml:space="preserve"> </v>
      </c>
      <c r="J10" s="34" t="str">
        <f>跳高排序!I44</f>
        <v xml:space="preserve"> </v>
      </c>
      <c r="K10" s="34">
        <f>跳高排序!I45</f>
        <v>1</v>
      </c>
      <c r="L10" s="34" t="str">
        <f>跳遠排序!M18</f>
        <v xml:space="preserve"> </v>
      </c>
      <c r="M10" s="34">
        <f>跳遠排序!M19</f>
        <v>1</v>
      </c>
      <c r="N10" s="34">
        <f>鉛球排序!M18</f>
        <v>1</v>
      </c>
      <c r="O10" s="34" t="str">
        <f>鉛球排序!M19</f>
        <v xml:space="preserve"> </v>
      </c>
      <c r="P10" s="34" t="str">
        <f>壘球排序!M18</f>
        <v xml:space="preserve"> </v>
      </c>
      <c r="Q10" s="12">
        <f>壘球排序!M19</f>
        <v>3</v>
      </c>
    </row>
    <row r="11" spans="1:17">
      <c r="A11" s="34" t="str">
        <f>積分表!A5</f>
        <v>五年丙班</v>
      </c>
      <c r="B11" s="34">
        <f>跳高排序!I33</f>
        <v>4</v>
      </c>
      <c r="C11" s="34">
        <f>跳高排序!I34</f>
        <v>7</v>
      </c>
      <c r="D11" s="34">
        <f>跳遠排序!F20</f>
        <v>1</v>
      </c>
      <c r="E11" s="34">
        <f>跳遠排序!F21</f>
        <v>7</v>
      </c>
      <c r="F11" s="34" t="str">
        <f>鉛球排序!F20</f>
        <v xml:space="preserve"> </v>
      </c>
      <c r="G11" s="34">
        <f>鉛球排序!F21</f>
        <v>7</v>
      </c>
      <c r="H11" s="34">
        <f>壘球排序!F20</f>
        <v>3</v>
      </c>
      <c r="I11" s="34" t="str">
        <f>壘球排序!F21</f>
        <v xml:space="preserve"> </v>
      </c>
      <c r="J11" s="34">
        <f>跳高排序!I46</f>
        <v>5</v>
      </c>
      <c r="K11" s="34">
        <f>跳高排序!I47</f>
        <v>4</v>
      </c>
      <c r="L11" s="34">
        <f>跳遠排序!M20</f>
        <v>3</v>
      </c>
      <c r="M11" s="34">
        <f>跳遠排序!M21</f>
        <v>2</v>
      </c>
      <c r="N11" s="34">
        <f>鉛球排序!M20</f>
        <v>5</v>
      </c>
      <c r="O11" s="34">
        <f>鉛球排序!M21</f>
        <v>2</v>
      </c>
      <c r="P11" s="34" t="str">
        <f>壘球排序!M20</f>
        <v xml:space="preserve"> </v>
      </c>
      <c r="Q11" s="12">
        <f>壘球排序!M21</f>
        <v>7</v>
      </c>
    </row>
    <row r="12" spans="1:17">
      <c r="A12" s="34" t="str">
        <f>積分表!A6</f>
        <v>五年丁班</v>
      </c>
      <c r="B12" s="34" t="str">
        <f>跳高排序!I35</f>
        <v xml:space="preserve"> </v>
      </c>
      <c r="C12" s="34">
        <f>跳高排序!I36</f>
        <v>5</v>
      </c>
      <c r="D12" s="34">
        <f>跳遠排序!F22</f>
        <v>4</v>
      </c>
      <c r="E12" s="34" t="str">
        <f>跳遠排序!F23</f>
        <v xml:space="preserve"> </v>
      </c>
      <c r="F12" s="34">
        <f>鉛球排序!F22</f>
        <v>4</v>
      </c>
      <c r="G12" s="34" t="str">
        <f>鉛球排序!F23</f>
        <v xml:space="preserve"> </v>
      </c>
      <c r="H12" s="34" t="str">
        <f>壘球排序!F22</f>
        <v xml:space="preserve"> </v>
      </c>
      <c r="I12" s="34" t="str">
        <f>壘球排序!F23</f>
        <v xml:space="preserve"> </v>
      </c>
      <c r="J12" s="34" t="str">
        <f>跳高排序!I48</f>
        <v xml:space="preserve"> </v>
      </c>
      <c r="K12" s="34" t="str">
        <f>跳高排序!I49</f>
        <v xml:space="preserve"> </v>
      </c>
      <c r="L12" s="34">
        <f>跳遠排序!M22</f>
        <v>5</v>
      </c>
      <c r="M12" s="34" t="str">
        <f>跳遠排序!M23</f>
        <v xml:space="preserve"> </v>
      </c>
      <c r="N12" s="34">
        <f>鉛球排序!M22</f>
        <v>3</v>
      </c>
      <c r="O12" s="34" t="str">
        <f>鉛球排序!M23</f>
        <v xml:space="preserve"> </v>
      </c>
      <c r="P12" s="34">
        <f>壘球排序!M22</f>
        <v>2</v>
      </c>
      <c r="Q12" s="12" t="str">
        <f>壘球排序!M23</f>
        <v xml:space="preserve"> </v>
      </c>
    </row>
    <row r="13" spans="1:17">
      <c r="A13" s="34" t="str">
        <f>積分表!A7</f>
        <v>五年戊班</v>
      </c>
      <c r="B13" s="34">
        <f>跳高排序!I37</f>
        <v>1</v>
      </c>
      <c r="C13" s="34" t="str">
        <f>跳高排序!I38</f>
        <v xml:space="preserve"> </v>
      </c>
      <c r="D13" s="34">
        <f>跳遠排序!F24</f>
        <v>5</v>
      </c>
      <c r="E13" s="34">
        <f>跳遠排序!F25</f>
        <v>3</v>
      </c>
      <c r="F13" s="34">
        <f>鉛球排序!F24</f>
        <v>1</v>
      </c>
      <c r="G13" s="34" t="str">
        <f>鉛球排序!F25</f>
        <v xml:space="preserve"> </v>
      </c>
      <c r="H13" s="34">
        <f>壘球排序!F24</f>
        <v>7</v>
      </c>
      <c r="I13" s="34">
        <f>壘球排序!F25</f>
        <v>2</v>
      </c>
      <c r="J13" s="34">
        <f>跳高排序!I50</f>
        <v>2</v>
      </c>
      <c r="K13" s="34">
        <f>跳高排序!I51</f>
        <v>7</v>
      </c>
      <c r="L13" s="34">
        <f>跳遠排序!M24</f>
        <v>4</v>
      </c>
      <c r="M13" s="34">
        <f>跳遠排序!M25</f>
        <v>7</v>
      </c>
      <c r="N13" s="34">
        <f>鉛球排序!M24</f>
        <v>7</v>
      </c>
      <c r="O13" s="34" t="str">
        <f>鉛球排序!M25</f>
        <v xml:space="preserve"> </v>
      </c>
      <c r="P13" s="34">
        <f>壘球排序!M24</f>
        <v>5</v>
      </c>
      <c r="Q13" s="12">
        <f>壘球排序!M25</f>
        <v>1</v>
      </c>
    </row>
    <row r="14" spans="1:17">
      <c r="A14" s="34" t="s">
        <v>39</v>
      </c>
      <c r="B14" s="77" t="str">
        <f>積分表!B8</f>
        <v>跳高</v>
      </c>
      <c r="C14" s="78"/>
      <c r="D14" s="77" t="str">
        <f>積分表!C8</f>
        <v>跳遠</v>
      </c>
      <c r="E14" s="78"/>
      <c r="F14" s="77" t="str">
        <f>積分表!D8</f>
        <v>鉛球</v>
      </c>
      <c r="G14" s="78"/>
      <c r="H14" s="77" t="str">
        <f>積分表!E8</f>
        <v>壘球</v>
      </c>
      <c r="I14" s="78"/>
      <c r="J14" s="77" t="str">
        <f>積分表!F8</f>
        <v>跳高</v>
      </c>
      <c r="K14" s="78"/>
      <c r="L14" s="77" t="str">
        <f>積分表!G8</f>
        <v>跳遠</v>
      </c>
      <c r="M14" s="78"/>
      <c r="N14" s="77" t="str">
        <f>積分表!H8</f>
        <v>鉛球</v>
      </c>
      <c r="O14" s="78"/>
      <c r="P14" s="77" t="str">
        <f>積分表!I8</f>
        <v>壘球</v>
      </c>
      <c r="Q14" s="78"/>
    </row>
    <row r="15" spans="1:17">
      <c r="A15" s="12" t="str">
        <f>積分表!A9</f>
        <v>六年甲班</v>
      </c>
      <c r="B15" s="34">
        <f>跳高排序!I3</f>
        <v>2</v>
      </c>
      <c r="C15" s="34">
        <f>跳高排序!I4</f>
        <v>3</v>
      </c>
      <c r="D15" s="34" t="str">
        <f>跳遠排序!F3</f>
        <v xml:space="preserve"> </v>
      </c>
      <c r="E15" s="34" t="str">
        <f>跳遠排序!F4</f>
        <v xml:space="preserve"> </v>
      </c>
      <c r="F15" s="34" t="str">
        <f>鉛球排序!F3</f>
        <v xml:space="preserve"> </v>
      </c>
      <c r="G15" s="34" t="str">
        <f>鉛球排序!F4</f>
        <v xml:space="preserve"> </v>
      </c>
      <c r="H15" s="34" t="str">
        <f>壘球排序!F3</f>
        <v xml:space="preserve"> </v>
      </c>
      <c r="I15" s="34" t="str">
        <f>壘球排序!F4</f>
        <v xml:space="preserve"> </v>
      </c>
      <c r="J15" s="34" t="str">
        <f>跳高排序!I16</f>
        <v xml:space="preserve"> </v>
      </c>
      <c r="K15" s="34">
        <f>跳高排序!I17</f>
        <v>4</v>
      </c>
      <c r="L15" s="34" t="str">
        <f>跳遠排序!M3</f>
        <v xml:space="preserve"> </v>
      </c>
      <c r="M15" s="34" t="str">
        <f>跳遠排序!M4</f>
        <v xml:space="preserve"> </v>
      </c>
      <c r="N15" s="34" t="str">
        <f>鉛球排序!M3</f>
        <v xml:space="preserve"> </v>
      </c>
      <c r="O15" s="34">
        <f>鉛球排序!M4</f>
        <v>5</v>
      </c>
      <c r="P15" s="34" t="str">
        <f>壘球排序!M3</f>
        <v xml:space="preserve"> </v>
      </c>
      <c r="Q15" s="34">
        <f>壘球排序!M4</f>
        <v>4</v>
      </c>
    </row>
    <row r="16" spans="1:17">
      <c r="A16" s="12" t="str">
        <f>積分表!A10</f>
        <v>六年乙班</v>
      </c>
      <c r="B16" s="34" t="str">
        <f>跳高排序!I5</f>
        <v xml:space="preserve"> </v>
      </c>
      <c r="C16" s="34" t="str">
        <f>跳高排序!I6</f>
        <v xml:space="preserve"> </v>
      </c>
      <c r="D16" s="34" t="str">
        <f>跳遠排序!F5</f>
        <v xml:space="preserve"> </v>
      </c>
      <c r="E16" s="34">
        <f>跳遠排序!F6</f>
        <v>2</v>
      </c>
      <c r="F16" s="34">
        <f>鉛球排序!F5</f>
        <v>1</v>
      </c>
      <c r="G16" s="34" t="str">
        <f>鉛球排序!F6</f>
        <v xml:space="preserve"> </v>
      </c>
      <c r="H16" s="34">
        <f>壘球排序!F5</f>
        <v>1</v>
      </c>
      <c r="I16" s="34">
        <f>壘球排序!F6</f>
        <v>2</v>
      </c>
      <c r="J16" s="34">
        <f>跳高排序!I18</f>
        <v>5</v>
      </c>
      <c r="K16" s="34" t="str">
        <f>跳高排序!I19</f>
        <v xml:space="preserve"> </v>
      </c>
      <c r="L16" s="34">
        <f>跳遠排序!M5</f>
        <v>2</v>
      </c>
      <c r="M16" s="34" t="str">
        <f>跳遠排序!M6</f>
        <v xml:space="preserve"> </v>
      </c>
      <c r="N16" s="34" t="str">
        <f>鉛球排序!M5</f>
        <v xml:space="preserve"> </v>
      </c>
      <c r="O16" s="34" t="str">
        <f>鉛球排序!M6</f>
        <v xml:space="preserve"> </v>
      </c>
      <c r="P16" s="34">
        <f>壘球排序!M5</f>
        <v>1</v>
      </c>
      <c r="Q16" s="34" t="str">
        <f>壘球排序!M6</f>
        <v xml:space="preserve"> </v>
      </c>
    </row>
    <row r="17" spans="1:17">
      <c r="A17" s="12" t="str">
        <f>積分表!A11</f>
        <v>六年丙班</v>
      </c>
      <c r="B17" s="34">
        <f>跳高排序!I7</f>
        <v>4</v>
      </c>
      <c r="C17" s="34">
        <f>跳高排序!I8</f>
        <v>5</v>
      </c>
      <c r="D17" s="34">
        <f>跳遠排序!F7</f>
        <v>5</v>
      </c>
      <c r="E17" s="34">
        <f>跳遠排序!F8</f>
        <v>1</v>
      </c>
      <c r="F17" s="34">
        <f>鉛球排序!F7</f>
        <v>7</v>
      </c>
      <c r="G17" s="34">
        <f>鉛球排序!F8</f>
        <v>5</v>
      </c>
      <c r="H17" s="34">
        <f>壘球排序!F7</f>
        <v>7</v>
      </c>
      <c r="I17" s="34">
        <f>壘球排序!F8</f>
        <v>3</v>
      </c>
      <c r="J17" s="34">
        <f>跳高排序!I20</f>
        <v>7</v>
      </c>
      <c r="K17" s="34" t="str">
        <f>跳高排序!I21</f>
        <v xml:space="preserve"> </v>
      </c>
      <c r="L17" s="34">
        <f>跳遠排序!M7</f>
        <v>5</v>
      </c>
      <c r="M17" s="34">
        <f>跳遠排序!M8</f>
        <v>4</v>
      </c>
      <c r="N17" s="34">
        <f>鉛球排序!M7</f>
        <v>1</v>
      </c>
      <c r="O17" s="34">
        <f>鉛球排序!M8</f>
        <v>7</v>
      </c>
      <c r="P17" s="34" t="str">
        <f>壘球排序!M7</f>
        <v xml:space="preserve"> </v>
      </c>
      <c r="Q17" s="34">
        <f>壘球排序!M8</f>
        <v>2</v>
      </c>
    </row>
    <row r="18" spans="1:17">
      <c r="A18" s="12" t="str">
        <f>積分表!A12</f>
        <v>六年丁班</v>
      </c>
      <c r="B18" s="34">
        <f>跳高排序!I9</f>
        <v>7</v>
      </c>
      <c r="C18" s="34">
        <f>跳高排序!I10</f>
        <v>1</v>
      </c>
      <c r="D18" s="34" t="str">
        <f>跳遠排序!F9</f>
        <v xml:space="preserve"> </v>
      </c>
      <c r="E18" s="34">
        <f>跳遠排序!F10</f>
        <v>3</v>
      </c>
      <c r="F18" s="34">
        <f>鉛球排序!F9</f>
        <v>4</v>
      </c>
      <c r="G18" s="34">
        <f>鉛球排序!F10</f>
        <v>3</v>
      </c>
      <c r="H18" s="34">
        <f>壘球排序!F9</f>
        <v>5</v>
      </c>
      <c r="I18" s="34">
        <f>壘球排序!F10</f>
        <v>4</v>
      </c>
      <c r="J18" s="34">
        <f>跳高排序!I22</f>
        <v>3</v>
      </c>
      <c r="K18" s="34">
        <f>跳高排序!I23</f>
        <v>3</v>
      </c>
      <c r="L18" s="34">
        <f>跳遠排序!M9</f>
        <v>1</v>
      </c>
      <c r="M18" s="34">
        <f>跳遠排序!M10</f>
        <v>3</v>
      </c>
      <c r="N18" s="34">
        <f>鉛球排序!M9</f>
        <v>4</v>
      </c>
      <c r="O18" s="34">
        <f>鉛球排序!M10</f>
        <v>3</v>
      </c>
      <c r="P18" s="34" t="str">
        <f>壘球排序!M9</f>
        <v xml:space="preserve"> </v>
      </c>
      <c r="Q18" s="34">
        <f>壘球排序!M10</f>
        <v>7</v>
      </c>
    </row>
    <row r="19" spans="1:17">
      <c r="A19" s="12" t="str">
        <f>積分表!A13</f>
        <v>六年戊班</v>
      </c>
      <c r="B19" s="34" t="str">
        <f>跳高排序!I11</f>
        <v xml:space="preserve"> </v>
      </c>
      <c r="C19" s="34" t="str">
        <f>跳高排序!I12</f>
        <v xml:space="preserve"> </v>
      </c>
      <c r="D19" s="34">
        <f>跳遠排序!F11</f>
        <v>7</v>
      </c>
      <c r="E19" s="34">
        <f>跳遠排序!F12</f>
        <v>4</v>
      </c>
      <c r="F19" s="34">
        <f>鉛球排序!F11</f>
        <v>2</v>
      </c>
      <c r="G19" s="34" t="str">
        <f>鉛球排序!F12</f>
        <v xml:space="preserve"> </v>
      </c>
      <c r="H19" s="34" t="str">
        <f>壘球排序!F11</f>
        <v xml:space="preserve"> </v>
      </c>
      <c r="I19" s="34" t="str">
        <f>壘球排序!F12</f>
        <v xml:space="preserve"> </v>
      </c>
      <c r="J19" s="34">
        <f>跳高排序!I24</f>
        <v>1</v>
      </c>
      <c r="K19" s="34" t="str">
        <f>跳高排序!I25</f>
        <v xml:space="preserve"> </v>
      </c>
      <c r="L19" s="34" t="str">
        <f>跳遠排序!M11</f>
        <v xml:space="preserve"> </v>
      </c>
      <c r="M19" s="34">
        <f>跳遠排序!M12</f>
        <v>7</v>
      </c>
      <c r="N19" s="34" t="str">
        <f>鉛球排序!M11</f>
        <v xml:space="preserve"> </v>
      </c>
      <c r="O19" s="34">
        <f>鉛球排序!M12</f>
        <v>2</v>
      </c>
      <c r="P19" s="34">
        <f>壘球排序!M11</f>
        <v>3</v>
      </c>
      <c r="Q19" s="34">
        <f>壘球排序!M12</f>
        <v>5</v>
      </c>
    </row>
  </sheetData>
  <mergeCells count="18">
    <mergeCell ref="B7:I7"/>
    <mergeCell ref="J7:Q7"/>
    <mergeCell ref="B8:C8"/>
    <mergeCell ref="D8:E8"/>
    <mergeCell ref="F8:G8"/>
    <mergeCell ref="H8:I8"/>
    <mergeCell ref="J8:K8"/>
    <mergeCell ref="L8:M8"/>
    <mergeCell ref="N8:O8"/>
    <mergeCell ref="P8:Q8"/>
    <mergeCell ref="L14:M14"/>
    <mergeCell ref="N14:O14"/>
    <mergeCell ref="P14:Q14"/>
    <mergeCell ref="B14:C14"/>
    <mergeCell ref="D14:E14"/>
    <mergeCell ref="F14:G14"/>
    <mergeCell ref="H14:I14"/>
    <mergeCell ref="J14:K14"/>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K51"/>
  <sheetViews>
    <sheetView zoomScale="130" zoomScaleNormal="130" zoomScaleSheetLayoutView="100" workbookViewId="0">
      <selection activeCell="G19" sqref="G19"/>
    </sheetView>
  </sheetViews>
  <sheetFormatPr defaultRowHeight="24" customHeight="1"/>
  <cols>
    <col min="1" max="1" width="5.25" style="2" customWidth="1"/>
    <col min="2" max="2" width="9.125" style="2" customWidth="1"/>
    <col min="3" max="3" width="8.625" style="2" customWidth="1"/>
    <col min="4" max="4" width="11.375" style="2" customWidth="1"/>
    <col min="5" max="5" width="11.625" style="2" customWidth="1"/>
    <col min="6" max="6" width="12.5" style="2" customWidth="1"/>
    <col min="7" max="7" width="11.5" style="2" customWidth="1"/>
    <col min="8" max="8" width="8.875" style="2" customWidth="1"/>
    <col min="9" max="16384" width="9" style="2"/>
  </cols>
  <sheetData>
    <row r="1" spans="1:11" ht="27" customHeight="1">
      <c r="A1" s="63" t="str">
        <f>"六男跳遠 最高紀錄："&amp;最高紀錄!B8</f>
        <v>六男跳遠 最高紀錄：4+7</v>
      </c>
      <c r="B1" s="63"/>
      <c r="C1" s="63"/>
      <c r="D1" s="63"/>
      <c r="E1" s="63"/>
      <c r="F1" s="63"/>
      <c r="G1" s="63"/>
      <c r="H1" s="63"/>
    </row>
    <row r="2" spans="1:11" ht="27" customHeight="1">
      <c r="A2" s="1" t="s">
        <v>0</v>
      </c>
      <c r="B2" s="1" t="s">
        <v>11</v>
      </c>
      <c r="C2" s="1" t="s">
        <v>1</v>
      </c>
      <c r="D2" s="1" t="s">
        <v>14</v>
      </c>
      <c r="E2" s="1" t="s">
        <v>15</v>
      </c>
      <c r="F2" s="1" t="s">
        <v>16</v>
      </c>
      <c r="G2" s="1" t="s">
        <v>17</v>
      </c>
      <c r="H2" s="1" t="s">
        <v>2</v>
      </c>
    </row>
    <row r="3" spans="1:11" ht="27" customHeight="1">
      <c r="A3" s="3">
        <v>1</v>
      </c>
      <c r="B3" s="1" t="s">
        <v>18</v>
      </c>
      <c r="C3" s="1" t="str">
        <f>[1]六年級田賽名單!$C16</f>
        <v>張祐嘉</v>
      </c>
      <c r="D3" s="1" t="s">
        <v>85</v>
      </c>
      <c r="E3" s="1" t="s">
        <v>85</v>
      </c>
      <c r="F3" s="1">
        <v>2.99</v>
      </c>
      <c r="G3" s="58">
        <f t="shared" ref="G3:G12" si="0">IF(MAX(D3:F3)=0,"",MAX(D3:F3))</f>
        <v>2.99</v>
      </c>
      <c r="H3" s="6" t="str">
        <f>跳遠排序!E3</f>
        <v/>
      </c>
      <c r="K3" s="2" t="s">
        <v>70</v>
      </c>
    </row>
    <row r="4" spans="1:11" ht="27" customHeight="1">
      <c r="A4" s="3">
        <v>2</v>
      </c>
      <c r="B4" s="1" t="s">
        <v>18</v>
      </c>
      <c r="C4" s="42" t="str">
        <f>[1]六年級田賽名單!$C17</f>
        <v>陳詳太</v>
      </c>
      <c r="D4" s="1" t="s">
        <v>85</v>
      </c>
      <c r="E4" s="1">
        <v>3.03</v>
      </c>
      <c r="F4" s="1">
        <v>2.85</v>
      </c>
      <c r="G4" s="58">
        <f t="shared" si="0"/>
        <v>3.03</v>
      </c>
      <c r="H4" s="6" t="str">
        <f>跳遠排序!E4</f>
        <v/>
      </c>
    </row>
    <row r="5" spans="1:11" ht="27" customHeight="1">
      <c r="A5" s="3">
        <v>3</v>
      </c>
      <c r="B5" s="1" t="s">
        <v>19</v>
      </c>
      <c r="C5" s="42" t="str">
        <f>[1]六年級田賽名單!$C18</f>
        <v>陳旻佑</v>
      </c>
      <c r="D5" s="11" t="s">
        <v>85</v>
      </c>
      <c r="E5" s="11" t="s">
        <v>85</v>
      </c>
      <c r="F5" s="1" t="s">
        <v>85</v>
      </c>
      <c r="G5" s="57" t="str">
        <f t="shared" si="0"/>
        <v/>
      </c>
      <c r="H5" s="6" t="str">
        <f>跳遠排序!E5</f>
        <v/>
      </c>
    </row>
    <row r="6" spans="1:11" ht="27" customHeight="1">
      <c r="A6" s="3">
        <v>4</v>
      </c>
      <c r="B6" s="1" t="s">
        <v>19</v>
      </c>
      <c r="C6" s="42" t="str">
        <f>[1]六年級田賽名單!$C19</f>
        <v>黃國書</v>
      </c>
      <c r="D6" s="1" t="s">
        <v>85</v>
      </c>
      <c r="E6" s="1">
        <v>3.17</v>
      </c>
      <c r="F6" s="1">
        <v>3.37</v>
      </c>
      <c r="G6" s="57">
        <f t="shared" si="0"/>
        <v>3.37</v>
      </c>
      <c r="H6" s="6">
        <f>跳遠排序!E6</f>
        <v>5</v>
      </c>
    </row>
    <row r="7" spans="1:11" ht="27" customHeight="1">
      <c r="A7" s="3">
        <v>5</v>
      </c>
      <c r="B7" s="1" t="s">
        <v>20</v>
      </c>
      <c r="C7" s="42" t="str">
        <f>[1]六年級田賽名單!$C20</f>
        <v>陳岫玄</v>
      </c>
      <c r="D7" s="1">
        <v>3.14</v>
      </c>
      <c r="E7" s="1">
        <v>3.53</v>
      </c>
      <c r="F7" s="1">
        <v>3.37</v>
      </c>
      <c r="G7" s="57">
        <f t="shared" si="0"/>
        <v>3.53</v>
      </c>
      <c r="H7" s="6">
        <f>跳遠排序!E7</f>
        <v>2</v>
      </c>
    </row>
    <row r="8" spans="1:11" ht="27" customHeight="1">
      <c r="A8" s="3">
        <v>6</v>
      </c>
      <c r="B8" s="1" t="s">
        <v>20</v>
      </c>
      <c r="C8" s="42" t="str">
        <f>[1]六年級田賽名單!$C21</f>
        <v>林奕廷</v>
      </c>
      <c r="D8" s="10" t="s">
        <v>85</v>
      </c>
      <c r="E8" s="10">
        <v>2.96</v>
      </c>
      <c r="F8" s="10">
        <v>3.05</v>
      </c>
      <c r="G8" s="57">
        <f t="shared" si="0"/>
        <v>3.05</v>
      </c>
      <c r="H8" s="6">
        <f>跳遠排序!E8</f>
        <v>6</v>
      </c>
    </row>
    <row r="9" spans="1:11" ht="27" customHeight="1">
      <c r="A9" s="3">
        <v>7</v>
      </c>
      <c r="B9" s="1" t="s">
        <v>22</v>
      </c>
      <c r="C9" s="42" t="str">
        <f>[1]六年級田賽名單!$C22</f>
        <v>鄭亦勛</v>
      </c>
      <c r="D9" s="1" t="s">
        <v>85</v>
      </c>
      <c r="E9" s="1">
        <v>2.98</v>
      </c>
      <c r="F9" s="1">
        <v>2.72</v>
      </c>
      <c r="G9" s="57">
        <f t="shared" si="0"/>
        <v>2.98</v>
      </c>
      <c r="H9" s="6" t="str">
        <f>跳遠排序!E9</f>
        <v/>
      </c>
    </row>
    <row r="10" spans="1:11" ht="27" customHeight="1">
      <c r="A10" s="3">
        <v>8</v>
      </c>
      <c r="B10" s="1" t="s">
        <v>22</v>
      </c>
      <c r="C10" s="42" t="str">
        <f>[1]六年級田賽名單!$C23</f>
        <v>林高丞</v>
      </c>
      <c r="D10" s="1">
        <v>3.38</v>
      </c>
      <c r="E10" s="1" t="s">
        <v>85</v>
      </c>
      <c r="F10" s="1">
        <v>3.32</v>
      </c>
      <c r="G10" s="57">
        <f t="shared" si="0"/>
        <v>3.38</v>
      </c>
      <c r="H10" s="6">
        <f>跳遠排序!E10</f>
        <v>4</v>
      </c>
    </row>
    <row r="11" spans="1:11" ht="27" customHeight="1">
      <c r="A11" s="3">
        <v>9</v>
      </c>
      <c r="B11" s="1" t="s">
        <v>23</v>
      </c>
      <c r="C11" s="42" t="str">
        <f>[1]六年級田賽名單!$C24</f>
        <v>洪凱威</v>
      </c>
      <c r="D11" s="1">
        <v>3.54</v>
      </c>
      <c r="E11" s="10">
        <v>3.48</v>
      </c>
      <c r="F11" s="1" t="s">
        <v>85</v>
      </c>
      <c r="G11" s="57">
        <f t="shared" si="0"/>
        <v>3.54</v>
      </c>
      <c r="H11" s="6">
        <f>跳遠排序!E11</f>
        <v>1</v>
      </c>
    </row>
    <row r="12" spans="1:11" ht="27" customHeight="1">
      <c r="A12" s="3">
        <v>10</v>
      </c>
      <c r="B12" s="1" t="s">
        <v>23</v>
      </c>
      <c r="C12" s="42" t="str">
        <f>[1]六年級田賽名單!$C25</f>
        <v>陳宥嘉</v>
      </c>
      <c r="D12" s="1">
        <v>3.4</v>
      </c>
      <c r="E12" s="1">
        <v>3.44</v>
      </c>
      <c r="F12" s="1">
        <v>3.17</v>
      </c>
      <c r="G12" s="57">
        <f t="shared" si="0"/>
        <v>3.44</v>
      </c>
      <c r="H12" s="6">
        <f>跳遠排序!E12</f>
        <v>3</v>
      </c>
    </row>
    <row r="13" spans="1:11" ht="27" customHeight="1"/>
    <row r="14" spans="1:11" ht="27" customHeight="1">
      <c r="A14" s="63" t="str">
        <f>"六女跳遠 最高紀錄："&amp;最高紀錄!F8</f>
        <v>六女跳遠 最高紀錄：5+4</v>
      </c>
      <c r="B14" s="63"/>
      <c r="C14" s="63"/>
      <c r="D14" s="63"/>
      <c r="E14" s="63"/>
      <c r="F14" s="63"/>
      <c r="G14" s="63"/>
      <c r="H14" s="63"/>
    </row>
    <row r="15" spans="1:11" ht="27" customHeight="1">
      <c r="A15" s="1" t="s">
        <v>0</v>
      </c>
      <c r="B15" s="1" t="s">
        <v>11</v>
      </c>
      <c r="C15" s="1" t="s">
        <v>1</v>
      </c>
      <c r="D15" s="1" t="s">
        <v>14</v>
      </c>
      <c r="E15" s="1" t="s">
        <v>15</v>
      </c>
      <c r="F15" s="1" t="s">
        <v>16</v>
      </c>
      <c r="G15" s="1" t="s">
        <v>17</v>
      </c>
      <c r="H15" s="1" t="s">
        <v>2</v>
      </c>
    </row>
    <row r="16" spans="1:11" ht="27" customHeight="1">
      <c r="A16" s="3">
        <v>1</v>
      </c>
      <c r="B16" s="1" t="s">
        <v>18</v>
      </c>
      <c r="C16" s="1" t="str">
        <f>[1]六年級田賽名單!$F16</f>
        <v>張育綾</v>
      </c>
      <c r="D16" s="1" t="s">
        <v>85</v>
      </c>
      <c r="E16" s="1" t="s">
        <v>85</v>
      </c>
      <c r="F16" s="1" t="s">
        <v>85</v>
      </c>
      <c r="G16" s="57"/>
      <c r="H16" s="6" t="str">
        <f>跳遠排序!L3</f>
        <v/>
      </c>
    </row>
    <row r="17" spans="1:8" ht="27" customHeight="1">
      <c r="A17" s="3">
        <v>2</v>
      </c>
      <c r="B17" s="1" t="s">
        <v>18</v>
      </c>
      <c r="C17" s="42" t="str">
        <f>[1]六年級田賽名單!$F17</f>
        <v>陳品婕</v>
      </c>
      <c r="D17" s="1">
        <v>2.89</v>
      </c>
      <c r="E17" s="1">
        <v>2.89</v>
      </c>
      <c r="F17" s="1" t="s">
        <v>85</v>
      </c>
      <c r="G17" s="57">
        <f t="shared" ref="G17:G25" si="1">IF(MAX(D17:F17)=0,"",MAX(D17:F17))</f>
        <v>2.89</v>
      </c>
      <c r="H17" s="6" t="str">
        <f>跳遠排序!L4</f>
        <v/>
      </c>
    </row>
    <row r="18" spans="1:8" ht="27" customHeight="1">
      <c r="A18" s="3">
        <v>3</v>
      </c>
      <c r="B18" s="1" t="s">
        <v>19</v>
      </c>
      <c r="C18" s="42" t="str">
        <f>[1]六年級田賽名單!$F18</f>
        <v>涂惠雯</v>
      </c>
      <c r="D18" s="1" t="s">
        <v>85</v>
      </c>
      <c r="E18" s="1" t="s">
        <v>85</v>
      </c>
      <c r="F18" s="1">
        <v>3.04</v>
      </c>
      <c r="G18" s="57">
        <f t="shared" si="1"/>
        <v>3.04</v>
      </c>
      <c r="H18" s="6">
        <f>跳遠排序!L5</f>
        <v>5</v>
      </c>
    </row>
    <row r="19" spans="1:8" ht="27" customHeight="1">
      <c r="A19" s="3">
        <v>4</v>
      </c>
      <c r="B19" s="1" t="s">
        <v>19</v>
      </c>
      <c r="C19" s="42" t="str">
        <f>[1]六年級田賽名單!$F19</f>
        <v>江蓁諭</v>
      </c>
      <c r="D19" s="1" t="s">
        <v>85</v>
      </c>
      <c r="E19" s="1" t="s">
        <v>85</v>
      </c>
      <c r="F19" s="1" t="s">
        <v>85</v>
      </c>
      <c r="G19" s="57" t="str">
        <f t="shared" si="1"/>
        <v/>
      </c>
      <c r="H19" s="6" t="str">
        <f>跳遠排序!L6</f>
        <v/>
      </c>
    </row>
    <row r="20" spans="1:8" ht="27" customHeight="1">
      <c r="A20" s="3">
        <v>5</v>
      </c>
      <c r="B20" s="1" t="s">
        <v>20</v>
      </c>
      <c r="C20" s="42" t="str">
        <f>[1]六年級田賽名單!$F20</f>
        <v>林鈺善</v>
      </c>
      <c r="D20" s="1">
        <v>3.27</v>
      </c>
      <c r="E20" s="1">
        <v>3.39</v>
      </c>
      <c r="F20" s="1">
        <v>3.39</v>
      </c>
      <c r="G20" s="57">
        <f t="shared" si="1"/>
        <v>3.39</v>
      </c>
      <c r="H20" s="6">
        <f>跳遠排序!L7</f>
        <v>2</v>
      </c>
    </row>
    <row r="21" spans="1:8" ht="27" customHeight="1">
      <c r="A21" s="3">
        <v>6</v>
      </c>
      <c r="B21" s="1" t="s">
        <v>20</v>
      </c>
      <c r="C21" s="42" t="str">
        <f>[1]六年級田賽名單!$F21</f>
        <v>陳育汝</v>
      </c>
      <c r="D21" s="1" t="s">
        <v>85</v>
      </c>
      <c r="E21" s="1">
        <v>3.28</v>
      </c>
      <c r="F21" s="1" t="s">
        <v>85</v>
      </c>
      <c r="G21" s="57">
        <f t="shared" si="1"/>
        <v>3.28</v>
      </c>
      <c r="H21" s="6">
        <f>跳遠排序!L8</f>
        <v>3</v>
      </c>
    </row>
    <row r="22" spans="1:8" ht="27" customHeight="1">
      <c r="A22" s="3">
        <v>7</v>
      </c>
      <c r="B22" s="1" t="s">
        <v>22</v>
      </c>
      <c r="C22" s="42" t="str">
        <f>[1]六年級田賽名單!$F22</f>
        <v>羅沛芹</v>
      </c>
      <c r="D22" s="1">
        <v>2.79</v>
      </c>
      <c r="E22" s="1" t="s">
        <v>85</v>
      </c>
      <c r="F22" s="1">
        <v>2.93</v>
      </c>
      <c r="G22" s="57">
        <f t="shared" si="1"/>
        <v>2.93</v>
      </c>
      <c r="H22" s="6">
        <f>跳遠排序!L9</f>
        <v>6</v>
      </c>
    </row>
    <row r="23" spans="1:8" ht="27" customHeight="1">
      <c r="A23" s="3">
        <v>8</v>
      </c>
      <c r="B23" s="1" t="s">
        <v>22</v>
      </c>
      <c r="C23" s="42" t="str">
        <f>[1]六年級田賽名單!$F23</f>
        <v>張庭瑜</v>
      </c>
      <c r="D23" s="1">
        <v>3.15</v>
      </c>
      <c r="E23" s="1">
        <v>3.27</v>
      </c>
      <c r="F23" s="1">
        <v>3.08</v>
      </c>
      <c r="G23" s="57">
        <f>IF(MAX(D23:F23)=0,"",MAX(D23:F23))</f>
        <v>3.27</v>
      </c>
      <c r="H23" s="6">
        <f>跳遠排序!L10</f>
        <v>4</v>
      </c>
    </row>
    <row r="24" spans="1:8" ht="27" customHeight="1">
      <c r="A24" s="3">
        <v>9</v>
      </c>
      <c r="B24" s="1" t="s">
        <v>23</v>
      </c>
      <c r="C24" s="42" t="str">
        <f>[1]六年級田賽名單!$F24</f>
        <v>張睿恩</v>
      </c>
      <c r="D24" s="1" t="s">
        <v>85</v>
      </c>
      <c r="E24" s="1" t="s">
        <v>85</v>
      </c>
      <c r="F24" s="1" t="s">
        <v>85</v>
      </c>
      <c r="G24" s="57" t="str">
        <f t="shared" si="1"/>
        <v/>
      </c>
      <c r="H24" s="6" t="str">
        <f>跳遠排序!L11</f>
        <v/>
      </c>
    </row>
    <row r="25" spans="1:8" ht="27" customHeight="1">
      <c r="A25" s="3">
        <v>10</v>
      </c>
      <c r="B25" s="1" t="s">
        <v>23</v>
      </c>
      <c r="C25" s="42" t="str">
        <f>[1]六年級田賽名單!$F25</f>
        <v>葉羽恩</v>
      </c>
      <c r="D25" s="1">
        <v>3.01</v>
      </c>
      <c r="E25" s="1">
        <v>3.21</v>
      </c>
      <c r="F25" s="1">
        <v>3.55</v>
      </c>
      <c r="G25" s="57">
        <f t="shared" si="1"/>
        <v>3.55</v>
      </c>
      <c r="H25" s="6">
        <f>跳遠排序!L12</f>
        <v>1</v>
      </c>
    </row>
    <row r="26" spans="1:8" ht="27" customHeight="1">
      <c r="A26" s="4"/>
      <c r="B26" s="5"/>
      <c r="C26" s="5"/>
      <c r="D26" s="5"/>
      <c r="E26" s="5"/>
      <c r="F26" s="5"/>
      <c r="G26" s="5"/>
      <c r="H26" s="7"/>
    </row>
    <row r="27" spans="1:8" ht="27" customHeight="1">
      <c r="A27" s="63" t="str">
        <f>"五男跳遠 最高紀錄："&amp;最高紀錄!B7</f>
        <v>五男跳遠 最高紀錄：2</v>
      </c>
      <c r="B27" s="63"/>
      <c r="C27" s="63"/>
      <c r="D27" s="63"/>
      <c r="E27" s="63"/>
      <c r="F27" s="63"/>
      <c r="G27" s="63"/>
      <c r="H27" s="63"/>
    </row>
    <row r="28" spans="1:8" ht="27" customHeight="1">
      <c r="A28" s="1" t="s">
        <v>0</v>
      </c>
      <c r="B28" s="1" t="s">
        <v>11</v>
      </c>
      <c r="C28" s="1" t="s">
        <v>1</v>
      </c>
      <c r="D28" s="1" t="s">
        <v>14</v>
      </c>
      <c r="E28" s="1" t="s">
        <v>15</v>
      </c>
      <c r="F28" s="1" t="s">
        <v>16</v>
      </c>
      <c r="G28" s="1" t="s">
        <v>17</v>
      </c>
      <c r="H28" s="1" t="s">
        <v>2</v>
      </c>
    </row>
    <row r="29" spans="1:8" ht="27" customHeight="1">
      <c r="A29" s="3">
        <v>1</v>
      </c>
      <c r="B29" s="1" t="s">
        <v>21</v>
      </c>
      <c r="C29" s="1" t="str">
        <f>[1]五年級田賽名單!$C16</f>
        <v>林盈睿</v>
      </c>
      <c r="D29" s="1" t="s">
        <v>79</v>
      </c>
      <c r="E29" s="1">
        <v>2.86</v>
      </c>
      <c r="F29" s="1">
        <v>2.69</v>
      </c>
      <c r="G29" s="58">
        <f>IF(MAX(D29:F29)=0,"",MAX(D29:F29))</f>
        <v>2.86</v>
      </c>
      <c r="H29" s="6">
        <f>跳遠排序!E16</f>
        <v>5</v>
      </c>
    </row>
    <row r="30" spans="1:8" ht="27" customHeight="1">
      <c r="A30" s="3">
        <v>2</v>
      </c>
      <c r="B30" s="1" t="s">
        <v>21</v>
      </c>
      <c r="C30" s="42" t="str">
        <f>[1]五年級田賽名單!$C17</f>
        <v>周洧暵</v>
      </c>
      <c r="D30" s="1">
        <v>2.71</v>
      </c>
      <c r="E30" s="1">
        <v>2.66</v>
      </c>
      <c r="F30" s="1" t="s">
        <v>79</v>
      </c>
      <c r="G30" s="58">
        <f t="shared" ref="G30:G38" si="2">IF(MAX(D30:F30)=0,"",MAX(D30:F30))</f>
        <v>2.71</v>
      </c>
      <c r="H30" s="6">
        <f>跳遠排序!E17</f>
        <v>6</v>
      </c>
    </row>
    <row r="31" spans="1:8" ht="27" customHeight="1">
      <c r="A31" s="3">
        <v>3</v>
      </c>
      <c r="B31" s="1" t="s">
        <v>24</v>
      </c>
      <c r="C31" s="42" t="str">
        <f>[1]五年級田賽名單!$C18</f>
        <v>沈泓燁</v>
      </c>
      <c r="D31" s="1">
        <v>2.4500000000000002</v>
      </c>
      <c r="E31" s="1" t="s">
        <v>80</v>
      </c>
      <c r="F31" s="1">
        <v>2.7</v>
      </c>
      <c r="G31" s="58">
        <f t="shared" si="2"/>
        <v>2.7</v>
      </c>
      <c r="H31" s="6" t="str">
        <f>跳遠排序!E18</f>
        <v/>
      </c>
    </row>
    <row r="32" spans="1:8" ht="27" customHeight="1">
      <c r="A32" s="3">
        <v>4</v>
      </c>
      <c r="B32" s="1" t="s">
        <v>24</v>
      </c>
      <c r="C32" s="42" t="str">
        <f>[1]五年級田賽名單!$C19</f>
        <v>詹鈞筌</v>
      </c>
      <c r="D32" s="1" t="s">
        <v>80</v>
      </c>
      <c r="E32" s="1">
        <v>2.4</v>
      </c>
      <c r="F32" s="1" t="s">
        <v>80</v>
      </c>
      <c r="G32" s="58">
        <f t="shared" si="2"/>
        <v>2.4</v>
      </c>
      <c r="H32" s="6" t="str">
        <f>跳遠排序!E19</f>
        <v/>
      </c>
    </row>
    <row r="33" spans="1:9" ht="27" customHeight="1">
      <c r="A33" s="3">
        <v>5</v>
      </c>
      <c r="B33" s="1" t="s">
        <v>25</v>
      </c>
      <c r="C33" s="42" t="str">
        <f>[1]五年級田賽名單!$C20</f>
        <v>池承諭</v>
      </c>
      <c r="D33" s="1">
        <v>2.67</v>
      </c>
      <c r="E33" s="1">
        <v>2.42</v>
      </c>
      <c r="F33" s="1">
        <v>2.71</v>
      </c>
      <c r="G33" s="58">
        <f t="shared" si="2"/>
        <v>2.71</v>
      </c>
      <c r="H33" s="6">
        <f>跳遠排序!E20</f>
        <v>6</v>
      </c>
    </row>
    <row r="34" spans="1:9" ht="27" customHeight="1">
      <c r="A34" s="3">
        <v>6</v>
      </c>
      <c r="B34" s="1" t="s">
        <v>25</v>
      </c>
      <c r="C34" s="42" t="str">
        <f>[1]五年級田賽名單!$C21</f>
        <v>林品禾</v>
      </c>
      <c r="D34" s="1">
        <v>3.15</v>
      </c>
      <c r="E34" s="1">
        <v>3.09</v>
      </c>
      <c r="F34" s="1">
        <v>3.04</v>
      </c>
      <c r="G34" s="58">
        <f t="shared" si="2"/>
        <v>3.15</v>
      </c>
      <c r="H34" s="6">
        <f>跳遠排序!E21</f>
        <v>1</v>
      </c>
    </row>
    <row r="35" spans="1:9" ht="27" customHeight="1">
      <c r="A35" s="3">
        <v>7</v>
      </c>
      <c r="B35" s="1" t="s">
        <v>26</v>
      </c>
      <c r="C35" s="42" t="str">
        <f>[1]五年級田賽名單!$C22</f>
        <v>林煜翔</v>
      </c>
      <c r="D35" s="1">
        <v>2.99</v>
      </c>
      <c r="E35" s="1">
        <v>2.92</v>
      </c>
      <c r="F35" s="1">
        <v>2.86</v>
      </c>
      <c r="G35" s="58">
        <f t="shared" si="2"/>
        <v>2.99</v>
      </c>
      <c r="H35" s="6">
        <f>跳遠排序!E22</f>
        <v>3</v>
      </c>
    </row>
    <row r="36" spans="1:9" ht="27" customHeight="1">
      <c r="A36" s="3">
        <v>8</v>
      </c>
      <c r="B36" s="1" t="s">
        <v>26</v>
      </c>
      <c r="C36" s="42" t="str">
        <f>[1]五年級田賽名單!$C23</f>
        <v>陳星樺</v>
      </c>
      <c r="D36" s="1" t="s">
        <v>80</v>
      </c>
      <c r="E36" s="1" t="s">
        <v>80</v>
      </c>
      <c r="F36" s="1" t="s">
        <v>80</v>
      </c>
      <c r="G36" s="58">
        <v>0</v>
      </c>
      <c r="H36" s="6" t="str">
        <f>跳遠排序!E23</f>
        <v/>
      </c>
      <c r="I36" s="56"/>
    </row>
    <row r="37" spans="1:9" ht="27" customHeight="1">
      <c r="A37" s="3">
        <v>9</v>
      </c>
      <c r="B37" s="1" t="s">
        <v>27</v>
      </c>
      <c r="C37" s="42" t="str">
        <f>[1]五年級田賽名單!$C24</f>
        <v>吳翰維</v>
      </c>
      <c r="D37" s="1" t="s">
        <v>80</v>
      </c>
      <c r="E37" s="1">
        <v>3.01</v>
      </c>
      <c r="F37" s="1">
        <v>3.09</v>
      </c>
      <c r="G37" s="58">
        <f t="shared" si="2"/>
        <v>3.09</v>
      </c>
      <c r="H37" s="6">
        <f>跳遠排序!E24</f>
        <v>2</v>
      </c>
    </row>
    <row r="38" spans="1:9" ht="27" customHeight="1">
      <c r="A38" s="3">
        <v>10</v>
      </c>
      <c r="B38" s="1" t="s">
        <v>27</v>
      </c>
      <c r="C38" s="42" t="str">
        <f>[1]五年級田賽名單!$C25</f>
        <v>羅啟睿</v>
      </c>
      <c r="D38" s="1">
        <v>2.36</v>
      </c>
      <c r="E38" s="1">
        <v>2.96</v>
      </c>
      <c r="F38" s="1">
        <v>2.82</v>
      </c>
      <c r="G38" s="58">
        <f t="shared" si="2"/>
        <v>2.96</v>
      </c>
      <c r="H38" s="6">
        <f>跳遠排序!E25</f>
        <v>4</v>
      </c>
    </row>
    <row r="39" spans="1:9" ht="27" customHeight="1">
      <c r="A39" s="4"/>
      <c r="B39" s="5"/>
      <c r="C39" s="5"/>
      <c r="D39" s="5"/>
      <c r="E39" s="5"/>
      <c r="F39" s="5"/>
      <c r="G39" s="5"/>
      <c r="H39" s="5"/>
    </row>
    <row r="40" spans="1:9" ht="27" customHeight="1">
      <c r="A40" s="63" t="str">
        <f>"五女跳遠 最高紀錄："&amp;最高紀錄!F7</f>
        <v>五女跳遠 最高紀錄：1</v>
      </c>
      <c r="B40" s="63"/>
      <c r="C40" s="63"/>
      <c r="D40" s="63"/>
      <c r="E40" s="63"/>
      <c r="F40" s="63"/>
      <c r="G40" s="63"/>
      <c r="H40" s="63"/>
    </row>
    <row r="41" spans="1:9" ht="27" customHeight="1">
      <c r="A41" s="1" t="s">
        <v>0</v>
      </c>
      <c r="B41" s="1" t="s">
        <v>11</v>
      </c>
      <c r="C41" s="1" t="s">
        <v>1</v>
      </c>
      <c r="D41" s="1" t="s">
        <v>14</v>
      </c>
      <c r="E41" s="1" t="s">
        <v>15</v>
      </c>
      <c r="F41" s="1" t="s">
        <v>16</v>
      </c>
      <c r="G41" s="1" t="s">
        <v>17</v>
      </c>
      <c r="H41" s="1" t="s">
        <v>2</v>
      </c>
    </row>
    <row r="42" spans="1:9" ht="27" customHeight="1">
      <c r="A42" s="3">
        <v>1</v>
      </c>
      <c r="B42" s="1" t="s">
        <v>21</v>
      </c>
      <c r="C42" s="1" t="str">
        <f>[1]五年級田賽名單!$F16</f>
        <v>簡苡珊</v>
      </c>
      <c r="D42" s="1" t="s">
        <v>80</v>
      </c>
      <c r="E42" s="1" t="s">
        <v>80</v>
      </c>
      <c r="F42" s="1" t="s">
        <v>80</v>
      </c>
      <c r="G42" s="58">
        <v>0</v>
      </c>
      <c r="H42" s="6" t="str">
        <f>跳遠排序!L16</f>
        <v/>
      </c>
    </row>
    <row r="43" spans="1:9" ht="27" customHeight="1">
      <c r="A43" s="3">
        <v>2</v>
      </c>
      <c r="B43" s="1" t="s">
        <v>21</v>
      </c>
      <c r="C43" s="42" t="str">
        <f>[1]五年級田賽名單!$F17</f>
        <v>廖唯喬</v>
      </c>
      <c r="D43" s="1" t="s">
        <v>80</v>
      </c>
      <c r="E43" s="1" t="s">
        <v>80</v>
      </c>
      <c r="F43" s="1" t="s">
        <v>80</v>
      </c>
      <c r="G43" s="58">
        <v>0</v>
      </c>
      <c r="H43" s="6" t="str">
        <f>跳遠排序!L17</f>
        <v/>
      </c>
    </row>
    <row r="44" spans="1:9" ht="27" customHeight="1">
      <c r="A44" s="3">
        <v>3</v>
      </c>
      <c r="B44" s="1" t="s">
        <v>24</v>
      </c>
      <c r="C44" s="42" t="str">
        <f>[1]五年級田賽名單!$F18</f>
        <v>廖敏淯</v>
      </c>
      <c r="D44" s="1" t="s">
        <v>80</v>
      </c>
      <c r="E44" s="1">
        <v>1.99</v>
      </c>
      <c r="F44" s="1" t="s">
        <v>80</v>
      </c>
      <c r="G44" s="58">
        <f t="shared" ref="G44:G51" si="3">IF(MAX(D44:F44)=0,"",MAX(D44:F44))</f>
        <v>1.99</v>
      </c>
      <c r="H44" s="6" t="str">
        <f>跳遠排序!L18</f>
        <v/>
      </c>
    </row>
    <row r="45" spans="1:9" ht="27" customHeight="1">
      <c r="A45" s="3">
        <v>4</v>
      </c>
      <c r="B45" s="1" t="s">
        <v>24</v>
      </c>
      <c r="C45" s="42" t="str">
        <f>[1]五年級田賽名單!$F19</f>
        <v>廖儀沛</v>
      </c>
      <c r="D45" s="1" t="s">
        <v>80</v>
      </c>
      <c r="E45" s="1">
        <v>2.0699999999999998</v>
      </c>
      <c r="F45" s="1" t="s">
        <v>80</v>
      </c>
      <c r="G45" s="58">
        <f t="shared" si="3"/>
        <v>2.0699999999999998</v>
      </c>
      <c r="H45" s="6">
        <f>跳遠排序!L19</f>
        <v>6</v>
      </c>
    </row>
    <row r="46" spans="1:9" ht="27" customHeight="1">
      <c r="A46" s="3">
        <v>5</v>
      </c>
      <c r="B46" s="1" t="s">
        <v>25</v>
      </c>
      <c r="C46" s="42" t="str">
        <f>[1]五年級田賽名單!$F20</f>
        <v>林芷妤</v>
      </c>
      <c r="D46" s="1" t="s">
        <v>80</v>
      </c>
      <c r="E46" s="1">
        <v>2.4900000000000002</v>
      </c>
      <c r="F46" s="1">
        <v>2.63</v>
      </c>
      <c r="G46" s="58">
        <f t="shared" si="3"/>
        <v>2.63</v>
      </c>
      <c r="H46" s="6">
        <f>跳遠排序!L20</f>
        <v>4</v>
      </c>
    </row>
    <row r="47" spans="1:9" ht="27" customHeight="1">
      <c r="A47" s="3">
        <v>6</v>
      </c>
      <c r="B47" s="1" t="s">
        <v>25</v>
      </c>
      <c r="C47" s="42" t="str">
        <f>[1]五年級田賽名單!$F21</f>
        <v>林誼姉</v>
      </c>
      <c r="D47" s="1">
        <v>2.2599999999999998</v>
      </c>
      <c r="E47" s="1">
        <v>2.39</v>
      </c>
      <c r="F47" s="1" t="s">
        <v>80</v>
      </c>
      <c r="G47" s="58">
        <f t="shared" si="3"/>
        <v>2.39</v>
      </c>
      <c r="H47" s="6">
        <f>跳遠排序!L21</f>
        <v>5</v>
      </c>
    </row>
    <row r="48" spans="1:9" ht="27" customHeight="1">
      <c r="A48" s="3">
        <v>7</v>
      </c>
      <c r="B48" s="1" t="s">
        <v>26</v>
      </c>
      <c r="C48" s="42" t="str">
        <f>[1]五年級田賽名單!$F22</f>
        <v>葉明瑾</v>
      </c>
      <c r="D48" s="1">
        <v>2.81</v>
      </c>
      <c r="E48" s="1">
        <v>2.88</v>
      </c>
      <c r="F48" s="1">
        <v>2.76</v>
      </c>
      <c r="G48" s="58">
        <f t="shared" si="3"/>
        <v>2.88</v>
      </c>
      <c r="H48" s="6">
        <f>跳遠排序!L22</f>
        <v>2</v>
      </c>
    </row>
    <row r="49" spans="1:8" ht="27" customHeight="1">
      <c r="A49" s="3">
        <v>8</v>
      </c>
      <c r="B49" s="1" t="s">
        <v>26</v>
      </c>
      <c r="C49" s="42" t="str">
        <f>[1]五年級田賽名單!$F23</f>
        <v>黃馨儀</v>
      </c>
      <c r="D49" s="1" t="s">
        <v>80</v>
      </c>
      <c r="E49" s="1" t="s">
        <v>80</v>
      </c>
      <c r="F49" s="1" t="s">
        <v>80</v>
      </c>
      <c r="G49" s="58">
        <v>0</v>
      </c>
      <c r="H49" s="6" t="str">
        <f>跳遠排序!L23</f>
        <v/>
      </c>
    </row>
    <row r="50" spans="1:8" ht="27" customHeight="1">
      <c r="A50" s="3">
        <v>9</v>
      </c>
      <c r="B50" s="1" t="s">
        <v>27</v>
      </c>
      <c r="C50" s="42" t="str">
        <f>[1]五年級田賽名單!$F24</f>
        <v>吳沛瑾</v>
      </c>
      <c r="D50" s="1">
        <v>2.4700000000000002</v>
      </c>
      <c r="E50" s="1">
        <v>2.65</v>
      </c>
      <c r="F50" s="1">
        <v>2.5299999999999998</v>
      </c>
      <c r="G50" s="58">
        <f t="shared" si="3"/>
        <v>2.65</v>
      </c>
      <c r="H50" s="6">
        <f>跳遠排序!L24</f>
        <v>3</v>
      </c>
    </row>
    <row r="51" spans="1:8" ht="27" customHeight="1">
      <c r="A51" s="3">
        <v>10</v>
      </c>
      <c r="B51" s="1" t="s">
        <v>27</v>
      </c>
      <c r="C51" s="42" t="str">
        <f>[1]五年級田賽名單!$F25</f>
        <v>曾晨曦</v>
      </c>
      <c r="D51" s="1">
        <v>3.13</v>
      </c>
      <c r="E51" s="1">
        <v>3.07</v>
      </c>
      <c r="F51" s="1">
        <v>2.99</v>
      </c>
      <c r="G51" s="58">
        <f t="shared" si="3"/>
        <v>3.13</v>
      </c>
      <c r="H51" s="6">
        <f>跳遠排序!L25</f>
        <v>1</v>
      </c>
    </row>
  </sheetData>
  <mergeCells count="4">
    <mergeCell ref="A1:H1"/>
    <mergeCell ref="A14:H14"/>
    <mergeCell ref="A27:H27"/>
    <mergeCell ref="A40:H40"/>
  </mergeCells>
  <phoneticPr fontId="3" type="noConversion"/>
  <conditionalFormatting sqref="G3:G12">
    <cfRule type="cellIs" dxfId="17" priority="15" operator="equal">
      <formula>"棄權"</formula>
    </cfRule>
  </conditionalFormatting>
  <conditionalFormatting sqref="G16:G25">
    <cfRule type="cellIs" dxfId="16" priority="7" operator="equal">
      <formula>"棄權"</formula>
    </cfRule>
  </conditionalFormatting>
  <conditionalFormatting sqref="G42:G51">
    <cfRule type="cellIs" dxfId="15" priority="1" operator="equal">
      <formula>"棄權"</formula>
    </cfRule>
  </conditionalFormatting>
  <conditionalFormatting sqref="G29:G38">
    <cfRule type="cellIs" dxfId="14" priority="5" operator="equal">
      <formula>"棄權"</formula>
    </cfRule>
  </conditionalFormatting>
  <printOptions horizontalCentered="1"/>
  <pageMargins left="0.55118110236220474" right="0.55118110236220474" top="0.39370078740157483" bottom="0.39370078740157483" header="0.51181102362204722" footer="0.51181102362204722"/>
  <pageSetup paperSize="9" orientation="portrait" r:id="rId1"/>
  <headerFooter alignWithMargins="0"/>
  <rowBreaks count="1" manualBreakCount="1">
    <brk id="26" max="16383" man="1"/>
  </rowBreaks>
  <extLst>
    <ext xmlns:x14="http://schemas.microsoft.com/office/spreadsheetml/2009/9/main" uri="{78C0D931-6437-407d-A8EE-F0AAD7539E65}">
      <x14:conditionalFormattings>
        <x14:conditionalFormatting xmlns:xm="http://schemas.microsoft.com/office/excel/2006/main">
          <x14:cfRule type="cellIs" priority="16" stopIfTrue="1" operator="greaterThanOrEqual" id="{DA704272-84EF-44E5-B1D8-D7DA4E83D2C7}">
            <xm:f>最高紀錄!$M$8</xm:f>
            <x14:dxf>
              <font>
                <color rgb="FFFF0000"/>
              </font>
            </x14:dxf>
          </x14:cfRule>
          <xm:sqref>G3:G12</xm:sqref>
        </x14:conditionalFormatting>
        <x14:conditionalFormatting xmlns:xm="http://schemas.microsoft.com/office/excel/2006/main">
          <x14:cfRule type="cellIs" priority="8" stopIfTrue="1" operator="greaterThanOrEqual" id="{BFF6D80C-B30C-4B86-867C-C885EE532F40}">
            <xm:f>最高紀錄!$M$8</xm:f>
            <x14:dxf>
              <font>
                <color rgb="FFFF0000"/>
              </font>
            </x14:dxf>
          </x14:cfRule>
          <xm:sqref>G16:G25</xm:sqref>
        </x14:conditionalFormatting>
        <x14:conditionalFormatting xmlns:xm="http://schemas.microsoft.com/office/excel/2006/main">
          <x14:cfRule type="cellIs" priority="6" stopIfTrue="1" operator="greaterThanOrEqual" id="{D4E96CAC-A735-4F3A-866A-B4B4EEDD7579}">
            <xm:f>最高紀錄!$M$8</xm:f>
            <x14:dxf>
              <font>
                <color rgb="FFFF0000"/>
              </font>
            </x14:dxf>
          </x14:cfRule>
          <xm:sqref>G29:G38</xm:sqref>
        </x14:conditionalFormatting>
        <x14:conditionalFormatting xmlns:xm="http://schemas.microsoft.com/office/excel/2006/main">
          <x14:cfRule type="cellIs" priority="2" stopIfTrue="1" operator="greaterThanOrEqual" id="{ED15884A-57E3-4FA9-BF55-CEA02C339984}">
            <xm:f>最高紀錄!$M$8</xm:f>
            <x14:dxf>
              <font>
                <color rgb="FFFF0000"/>
              </font>
            </x14:dxf>
          </x14:cfRule>
          <xm:sqref>G42:G51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G53"/>
  <sheetViews>
    <sheetView zoomScale="120" zoomScaleNormal="120" zoomScaleSheetLayoutView="100" workbookViewId="0">
      <selection activeCell="H22" sqref="H22"/>
    </sheetView>
  </sheetViews>
  <sheetFormatPr defaultRowHeight="24" customHeight="1"/>
  <cols>
    <col min="1" max="1" width="6.125" style="2" customWidth="1"/>
    <col min="2" max="2" width="10.75" style="2" customWidth="1"/>
    <col min="3" max="3" width="14.25" style="2" customWidth="1"/>
    <col min="4" max="4" width="17.75" style="15" customWidth="1"/>
    <col min="5" max="5" width="7.5" style="2" customWidth="1"/>
    <col min="6" max="16384" width="9" style="2"/>
  </cols>
  <sheetData>
    <row r="1" spans="1:7" ht="24" customHeight="1">
      <c r="A1" s="63" t="str">
        <f>"六男鉛球 最高紀錄："&amp;最高紀錄!B10</f>
        <v>六男鉛球 最高紀錄：1</v>
      </c>
      <c r="B1" s="63"/>
      <c r="C1" s="63"/>
      <c r="D1" s="63"/>
      <c r="E1" s="63"/>
    </row>
    <row r="2" spans="1:7" ht="24" customHeight="1">
      <c r="A2" s="1" t="s">
        <v>0</v>
      </c>
      <c r="B2" s="1" t="s">
        <v>11</v>
      </c>
      <c r="C2" s="1" t="s">
        <v>1</v>
      </c>
      <c r="D2" s="44" t="s">
        <v>17</v>
      </c>
      <c r="E2" s="1" t="s">
        <v>2</v>
      </c>
    </row>
    <row r="3" spans="1:7" ht="24" customHeight="1">
      <c r="A3" s="3">
        <v>1</v>
      </c>
      <c r="B3" s="1" t="s">
        <v>18</v>
      </c>
      <c r="C3" s="1" t="str">
        <f>[1]六年級田賽名單!$J16</f>
        <v>盧胤榳</v>
      </c>
      <c r="D3" s="13">
        <v>4.32</v>
      </c>
      <c r="E3" s="6" t="str">
        <f>鉛球排序!E3</f>
        <v/>
      </c>
      <c r="G3" s="15"/>
    </row>
    <row r="4" spans="1:7" ht="24" customHeight="1">
      <c r="A4" s="3">
        <v>2</v>
      </c>
      <c r="B4" s="1" t="s">
        <v>18</v>
      </c>
      <c r="C4" s="42" t="str">
        <f>[1]六年級田賽名單!$J17</f>
        <v>王莛惟</v>
      </c>
      <c r="D4" s="13">
        <v>5.28</v>
      </c>
      <c r="E4" s="6" t="str">
        <f>鉛球排序!E4</f>
        <v/>
      </c>
      <c r="G4" s="15"/>
    </row>
    <row r="5" spans="1:7" ht="24" customHeight="1">
      <c r="A5" s="3">
        <v>3</v>
      </c>
      <c r="B5" s="1" t="s">
        <v>19</v>
      </c>
      <c r="C5" s="42" t="str">
        <f>[1]六年級田賽名單!$J18</f>
        <v>吳汯駤</v>
      </c>
      <c r="D5" s="13">
        <v>6.55</v>
      </c>
      <c r="E5" s="6">
        <f>鉛球排序!E5</f>
        <v>6</v>
      </c>
      <c r="G5" s="15"/>
    </row>
    <row r="6" spans="1:7" ht="24" customHeight="1">
      <c r="A6" s="3">
        <v>4</v>
      </c>
      <c r="B6" s="1" t="s">
        <v>19</v>
      </c>
      <c r="C6" s="42" t="str">
        <f>[1]六年級田賽名單!$J19</f>
        <v>張嘉侑</v>
      </c>
      <c r="D6" s="13">
        <v>5.8</v>
      </c>
      <c r="E6" s="6" t="str">
        <f>鉛球排序!E6</f>
        <v/>
      </c>
      <c r="G6" s="15"/>
    </row>
    <row r="7" spans="1:7" ht="24" customHeight="1">
      <c r="A7" s="3">
        <v>5</v>
      </c>
      <c r="B7" s="1" t="s">
        <v>20</v>
      </c>
      <c r="C7" s="42" t="str">
        <f>[1]六年級田賽名單!$J20</f>
        <v>唐張聖威</v>
      </c>
      <c r="D7" s="13">
        <v>8.9</v>
      </c>
      <c r="E7" s="6">
        <f>鉛球排序!E7</f>
        <v>1</v>
      </c>
      <c r="G7" s="15"/>
    </row>
    <row r="8" spans="1:7" ht="24" customHeight="1">
      <c r="A8" s="3">
        <v>6</v>
      </c>
      <c r="B8" s="1" t="s">
        <v>20</v>
      </c>
      <c r="C8" s="42" t="str">
        <f>[1]六年級田賽名單!$J21</f>
        <v>楊深博</v>
      </c>
      <c r="D8" s="13">
        <v>7.89</v>
      </c>
      <c r="E8" s="6">
        <f>鉛球排序!E8</f>
        <v>2</v>
      </c>
      <c r="G8" s="15"/>
    </row>
    <row r="9" spans="1:7" ht="24" customHeight="1">
      <c r="A9" s="3">
        <v>7</v>
      </c>
      <c r="B9" s="1" t="s">
        <v>22</v>
      </c>
      <c r="C9" s="42" t="str">
        <f>[1]六年級田賽名單!$J22</f>
        <v>陳柏逢</v>
      </c>
      <c r="D9" s="13">
        <v>7.54</v>
      </c>
      <c r="E9" s="6">
        <f>鉛球排序!E9</f>
        <v>3</v>
      </c>
      <c r="G9" s="15"/>
    </row>
    <row r="10" spans="1:7" ht="24" customHeight="1">
      <c r="A10" s="3">
        <v>8</v>
      </c>
      <c r="B10" s="1" t="s">
        <v>22</v>
      </c>
      <c r="C10" s="42" t="str">
        <f>[1]六年級田賽名單!$J23</f>
        <v>莊沛哲</v>
      </c>
      <c r="D10" s="13">
        <v>7.26</v>
      </c>
      <c r="E10" s="6">
        <f>鉛球排序!E10</f>
        <v>4</v>
      </c>
      <c r="G10" s="15"/>
    </row>
    <row r="11" spans="1:7" ht="24" customHeight="1">
      <c r="A11" s="3">
        <v>9</v>
      </c>
      <c r="B11" s="1" t="s">
        <v>23</v>
      </c>
      <c r="C11" s="42" t="str">
        <f>[1]六年級田賽名單!$J24</f>
        <v>黃彥菫</v>
      </c>
      <c r="D11" s="13">
        <v>6.62</v>
      </c>
      <c r="E11" s="6">
        <f>鉛球排序!E11</f>
        <v>5</v>
      </c>
      <c r="G11" s="15"/>
    </row>
    <row r="12" spans="1:7" ht="24" customHeight="1">
      <c r="A12" s="3">
        <v>10</v>
      </c>
      <c r="B12" s="1" t="s">
        <v>23</v>
      </c>
      <c r="C12" s="42" t="str">
        <f>[1]六年級田賽名單!$J25</f>
        <v>周楷原</v>
      </c>
      <c r="D12" s="13">
        <v>5.4</v>
      </c>
      <c r="E12" s="6" t="str">
        <f>鉛球排序!E12</f>
        <v/>
      </c>
      <c r="G12" s="15"/>
    </row>
    <row r="14" spans="1:7" ht="24" customHeight="1">
      <c r="A14" s="63" t="str">
        <f>"六女鉛球 最高紀錄："&amp;最高紀錄!F10</f>
        <v>六女鉛球 最高紀錄：2+7</v>
      </c>
      <c r="B14" s="63"/>
      <c r="C14" s="63"/>
      <c r="D14" s="63"/>
      <c r="E14" s="63"/>
    </row>
    <row r="15" spans="1:7" ht="24" customHeight="1">
      <c r="A15" s="1" t="s">
        <v>0</v>
      </c>
      <c r="B15" s="1" t="s">
        <v>11</v>
      </c>
      <c r="C15" s="1" t="s">
        <v>1</v>
      </c>
      <c r="D15" s="44" t="s">
        <v>17</v>
      </c>
      <c r="E15" s="1" t="s">
        <v>2</v>
      </c>
    </row>
    <row r="16" spans="1:7" ht="24" customHeight="1">
      <c r="A16" s="3">
        <v>1</v>
      </c>
      <c r="B16" s="1" t="s">
        <v>18</v>
      </c>
      <c r="C16" s="1" t="str">
        <f>[1]六年級田賽名單!$M16</f>
        <v>張育綾</v>
      </c>
      <c r="D16" s="13">
        <v>5.2</v>
      </c>
      <c r="E16" s="6" t="str">
        <f>鉛球排序!L3</f>
        <v/>
      </c>
      <c r="G16" s="15"/>
    </row>
    <row r="17" spans="1:7" ht="24" customHeight="1">
      <c r="A17" s="3">
        <v>2</v>
      </c>
      <c r="B17" s="1" t="s">
        <v>18</v>
      </c>
      <c r="C17" s="42" t="str">
        <f>[1]六年級田賽名單!$M17</f>
        <v>黃楷渝</v>
      </c>
      <c r="D17" s="13">
        <v>5.64</v>
      </c>
      <c r="E17" s="6">
        <f>鉛球排序!L4</f>
        <v>2</v>
      </c>
      <c r="G17" s="15"/>
    </row>
    <row r="18" spans="1:7" ht="24" customHeight="1">
      <c r="A18" s="3">
        <v>3</v>
      </c>
      <c r="B18" s="1" t="s">
        <v>19</v>
      </c>
      <c r="C18" s="42" t="str">
        <f>[1]六年級田賽名單!$M18</f>
        <v>涂惠雯</v>
      </c>
      <c r="D18" s="13">
        <v>4.42</v>
      </c>
      <c r="E18" s="6" t="str">
        <f>鉛球排序!L5</f>
        <v/>
      </c>
      <c r="G18" s="15"/>
    </row>
    <row r="19" spans="1:7" ht="24" customHeight="1">
      <c r="A19" s="3">
        <v>4</v>
      </c>
      <c r="B19" s="1" t="s">
        <v>19</v>
      </c>
      <c r="C19" s="42" t="str">
        <f>[1]六年級田賽名單!$M19</f>
        <v>林欣畇</v>
      </c>
      <c r="D19" s="13">
        <v>4.2</v>
      </c>
      <c r="E19" s="6" t="str">
        <f>鉛球排序!L6</f>
        <v/>
      </c>
      <c r="G19" s="15"/>
    </row>
    <row r="20" spans="1:7" ht="24" customHeight="1">
      <c r="A20" s="3">
        <v>5</v>
      </c>
      <c r="B20" s="1" t="s">
        <v>20</v>
      </c>
      <c r="C20" s="42" t="str">
        <f>[1]六年級田賽名單!$M20</f>
        <v>林湘泠</v>
      </c>
      <c r="D20" s="13">
        <v>5.21</v>
      </c>
      <c r="E20" s="6">
        <f>鉛球排序!L7</f>
        <v>6</v>
      </c>
      <c r="G20" s="15"/>
    </row>
    <row r="21" spans="1:7" ht="24" customHeight="1">
      <c r="A21" s="3">
        <v>6</v>
      </c>
      <c r="B21" s="1" t="s">
        <v>20</v>
      </c>
      <c r="C21" s="42" t="str">
        <f>[1]六年級田賽名單!$M21</f>
        <v>陳穎</v>
      </c>
      <c r="D21" s="13">
        <v>5.69</v>
      </c>
      <c r="E21" s="6">
        <f>鉛球排序!L8</f>
        <v>1</v>
      </c>
      <c r="G21" s="15"/>
    </row>
    <row r="22" spans="1:7" ht="24" customHeight="1">
      <c r="A22" s="3">
        <v>7</v>
      </c>
      <c r="B22" s="1" t="s">
        <v>22</v>
      </c>
      <c r="C22" s="42" t="str">
        <f>[1]六年級田賽名單!$M22</f>
        <v>李欣純</v>
      </c>
      <c r="D22" s="13">
        <v>5.63</v>
      </c>
      <c r="E22" s="6">
        <f>鉛球排序!L9</f>
        <v>3</v>
      </c>
      <c r="G22" s="15"/>
    </row>
    <row r="23" spans="1:7" ht="24" customHeight="1">
      <c r="A23" s="3">
        <v>8</v>
      </c>
      <c r="B23" s="1" t="s">
        <v>22</v>
      </c>
      <c r="C23" s="42" t="str">
        <f>[1]六年級田賽名單!$M23</f>
        <v>楊詠捷</v>
      </c>
      <c r="D23" s="13">
        <v>5.44</v>
      </c>
      <c r="E23" s="6">
        <f>鉛球排序!L10</f>
        <v>4</v>
      </c>
      <c r="G23" s="15"/>
    </row>
    <row r="24" spans="1:7" ht="24" customHeight="1">
      <c r="A24" s="3">
        <v>9</v>
      </c>
      <c r="B24" s="1" t="s">
        <v>23</v>
      </c>
      <c r="C24" s="42" t="str">
        <f>[1]六年級田賽名單!$M24</f>
        <v>蔡喬嵋</v>
      </c>
      <c r="D24" s="13">
        <v>4.87</v>
      </c>
      <c r="E24" s="6" t="str">
        <f>鉛球排序!L11</f>
        <v/>
      </c>
      <c r="G24" s="15"/>
    </row>
    <row r="25" spans="1:7" ht="24" customHeight="1">
      <c r="A25" s="3">
        <v>10</v>
      </c>
      <c r="B25" s="1" t="s">
        <v>23</v>
      </c>
      <c r="C25" s="42" t="str">
        <f>[1]六年級田賽名單!$M25</f>
        <v>黃租苡</v>
      </c>
      <c r="D25" s="13">
        <v>5.24</v>
      </c>
      <c r="E25" s="6">
        <f>鉛球排序!L12</f>
        <v>5</v>
      </c>
      <c r="G25" s="15"/>
    </row>
    <row r="26" spans="1:7" ht="24" customHeight="1">
      <c r="A26" s="5"/>
      <c r="B26" s="5"/>
      <c r="C26" s="5"/>
      <c r="D26" s="14"/>
      <c r="E26" s="5"/>
    </row>
    <row r="27" spans="1:7" ht="24" customHeight="1">
      <c r="A27" s="63" t="str">
        <f>"五男鉛球 最高紀錄："&amp;最高紀錄!B9</f>
        <v>五男鉛球 最高紀錄：5</v>
      </c>
      <c r="B27" s="63"/>
      <c r="C27" s="63"/>
      <c r="D27" s="63"/>
      <c r="E27" s="63"/>
    </row>
    <row r="28" spans="1:7" ht="24" customHeight="1">
      <c r="A28" s="1" t="s">
        <v>0</v>
      </c>
      <c r="B28" s="1" t="s">
        <v>11</v>
      </c>
      <c r="C28" s="1" t="s">
        <v>1</v>
      </c>
      <c r="D28" s="44" t="s">
        <v>17</v>
      </c>
      <c r="E28" s="1" t="s">
        <v>2</v>
      </c>
    </row>
    <row r="29" spans="1:7" ht="24" customHeight="1">
      <c r="A29" s="3">
        <v>1</v>
      </c>
      <c r="B29" s="1" t="s">
        <v>21</v>
      </c>
      <c r="C29" s="1" t="str">
        <f>[1]五年級田賽名單!$J16</f>
        <v>黃仲毅</v>
      </c>
      <c r="D29" s="13">
        <v>4.93</v>
      </c>
      <c r="E29" s="6">
        <f>鉛球排序!E16</f>
        <v>5</v>
      </c>
    </row>
    <row r="30" spans="1:7" ht="24" customHeight="1">
      <c r="A30" s="3">
        <v>2</v>
      </c>
      <c r="B30" s="1" t="s">
        <v>21</v>
      </c>
      <c r="C30" s="42" t="str">
        <f>[1]五年級田賽名單!$J17</f>
        <v>劉柏毅</v>
      </c>
      <c r="D30" s="13">
        <v>5.07</v>
      </c>
      <c r="E30" s="6">
        <f>鉛球排序!E17</f>
        <v>4</v>
      </c>
    </row>
    <row r="31" spans="1:7" ht="24" customHeight="1">
      <c r="A31" s="3">
        <v>3</v>
      </c>
      <c r="B31" s="1" t="s">
        <v>24</v>
      </c>
      <c r="C31" s="42" t="str">
        <f>[1]五年級田賽名單!$J18</f>
        <v>吳冠駤</v>
      </c>
      <c r="D31" s="13">
        <v>5.24</v>
      </c>
      <c r="E31" s="6">
        <f>鉛球排序!E18</f>
        <v>2</v>
      </c>
    </row>
    <row r="32" spans="1:7" ht="24" customHeight="1">
      <c r="A32" s="3">
        <v>4</v>
      </c>
      <c r="B32" s="1" t="s">
        <v>24</v>
      </c>
      <c r="C32" s="42" t="str">
        <f>[1]五年級田賽名單!$J19</f>
        <v>陳冠廷</v>
      </c>
      <c r="D32" s="13">
        <v>4.26</v>
      </c>
      <c r="E32" s="6" t="str">
        <f>鉛球排序!E19</f>
        <v/>
      </c>
    </row>
    <row r="33" spans="1:5" ht="24" customHeight="1">
      <c r="A33" s="3">
        <v>5</v>
      </c>
      <c r="B33" s="1" t="s">
        <v>25</v>
      </c>
      <c r="C33" s="42" t="str">
        <f>[1]五年級田賽名單!$J20</f>
        <v>王辰睿</v>
      </c>
      <c r="D33" s="13">
        <v>4.12</v>
      </c>
      <c r="E33" s="6" t="str">
        <f>鉛球排序!E20</f>
        <v/>
      </c>
    </row>
    <row r="34" spans="1:5" ht="24" customHeight="1">
      <c r="A34" s="3">
        <v>6</v>
      </c>
      <c r="B34" s="1" t="s">
        <v>25</v>
      </c>
      <c r="C34" s="42" t="str">
        <f>[1]五年級田賽名單!$J21</f>
        <v>馮毅</v>
      </c>
      <c r="D34" s="13">
        <v>5.27</v>
      </c>
      <c r="E34" s="6">
        <f>鉛球排序!E21</f>
        <v>1</v>
      </c>
    </row>
    <row r="35" spans="1:5" ht="24" customHeight="1">
      <c r="A35" s="3">
        <v>7</v>
      </c>
      <c r="B35" s="1" t="s">
        <v>26</v>
      </c>
      <c r="C35" s="42" t="str">
        <f>[1]五年級田賽名單!$J22</f>
        <v>林旗宥</v>
      </c>
      <c r="D35" s="13">
        <v>5.2</v>
      </c>
      <c r="E35" s="6">
        <f>鉛球排序!E22</f>
        <v>3</v>
      </c>
    </row>
    <row r="36" spans="1:5" ht="24" customHeight="1">
      <c r="A36" s="3">
        <v>8</v>
      </c>
      <c r="B36" s="1" t="s">
        <v>26</v>
      </c>
      <c r="C36" s="42" t="str">
        <f>[1]五年級田賽名單!$J23</f>
        <v>陳凱鈞</v>
      </c>
      <c r="D36" s="13">
        <v>4.16</v>
      </c>
      <c r="E36" s="6" t="str">
        <f>鉛球排序!E23</f>
        <v/>
      </c>
    </row>
    <row r="37" spans="1:5" ht="24" customHeight="1">
      <c r="A37" s="3">
        <v>9</v>
      </c>
      <c r="B37" s="1" t="s">
        <v>27</v>
      </c>
      <c r="C37" s="42" t="str">
        <f>[1]五年級田賽名單!$J24</f>
        <v>周裕彬</v>
      </c>
      <c r="D37" s="13">
        <v>4.62</v>
      </c>
      <c r="E37" s="6">
        <f>鉛球排序!E24</f>
        <v>6</v>
      </c>
    </row>
    <row r="38" spans="1:5" ht="24" customHeight="1">
      <c r="A38" s="3">
        <v>10</v>
      </c>
      <c r="B38" s="1" t="s">
        <v>27</v>
      </c>
      <c r="C38" s="42" t="str">
        <f>[1]五年級田賽名單!$J25</f>
        <v>李傑凱</v>
      </c>
      <c r="D38" s="13">
        <v>3.6</v>
      </c>
      <c r="E38" s="6" t="str">
        <f>鉛球排序!E25</f>
        <v/>
      </c>
    </row>
    <row r="39" spans="1:5" ht="24" customHeight="1">
      <c r="A39" s="4"/>
      <c r="B39" s="5"/>
      <c r="C39" s="5"/>
      <c r="D39" s="14"/>
      <c r="E39" s="5"/>
    </row>
    <row r="40" spans="1:5" ht="24" customHeight="1">
      <c r="A40" s="63" t="str">
        <f>"五女鉛球 最高紀錄："&amp;最高紀錄!F9</f>
        <v xml:space="preserve">五女鉛球 最高紀錄： </v>
      </c>
      <c r="B40" s="63"/>
      <c r="C40" s="63"/>
      <c r="D40" s="63"/>
      <c r="E40" s="63"/>
    </row>
    <row r="41" spans="1:5" ht="24" customHeight="1">
      <c r="A41" s="1" t="s">
        <v>0</v>
      </c>
      <c r="B41" s="1" t="s">
        <v>11</v>
      </c>
      <c r="C41" s="1" t="s">
        <v>1</v>
      </c>
      <c r="D41" s="44" t="s">
        <v>17</v>
      </c>
      <c r="E41" s="1" t="s">
        <v>2</v>
      </c>
    </row>
    <row r="42" spans="1:5" ht="24" customHeight="1">
      <c r="A42" s="3">
        <v>1</v>
      </c>
      <c r="B42" s="1" t="s">
        <v>21</v>
      </c>
      <c r="C42" s="1" t="str">
        <f>[1]五年級田賽名單!$M16</f>
        <v>曾鈺芳</v>
      </c>
      <c r="D42" s="13">
        <v>2.86</v>
      </c>
      <c r="E42" s="6" t="str">
        <f>鉛球排序!L16</f>
        <v/>
      </c>
    </row>
    <row r="43" spans="1:5" ht="24" customHeight="1">
      <c r="A43" s="3">
        <v>2</v>
      </c>
      <c r="B43" s="1" t="s">
        <v>21</v>
      </c>
      <c r="C43" s="42" t="str">
        <f>[1]五年級田賽名單!$M17</f>
        <v>張子柔</v>
      </c>
      <c r="D43" s="13">
        <v>4.62</v>
      </c>
      <c r="E43" s="6">
        <f>鉛球排序!L17</f>
        <v>3</v>
      </c>
    </row>
    <row r="44" spans="1:5" ht="24" customHeight="1">
      <c r="A44" s="3">
        <v>3</v>
      </c>
      <c r="B44" s="1" t="s">
        <v>24</v>
      </c>
      <c r="C44" s="42" t="str">
        <f>[1]五年級田賽名單!$M18</f>
        <v>蔡景涵</v>
      </c>
      <c r="D44" s="13">
        <v>3.85</v>
      </c>
      <c r="E44" s="6">
        <f>鉛球排序!L18</f>
        <v>6</v>
      </c>
    </row>
    <row r="45" spans="1:5" ht="24" customHeight="1">
      <c r="A45" s="3">
        <v>4</v>
      </c>
      <c r="B45" s="1" t="s">
        <v>24</v>
      </c>
      <c r="C45" s="42" t="str">
        <f>[1]五年級田賽名單!$M19</f>
        <v>林羽瑄</v>
      </c>
      <c r="D45" s="13">
        <v>2.69</v>
      </c>
      <c r="E45" s="6" t="str">
        <f>鉛球排序!L19</f>
        <v/>
      </c>
    </row>
    <row r="46" spans="1:5" ht="24" customHeight="1">
      <c r="A46" s="3">
        <v>5</v>
      </c>
      <c r="B46" s="1" t="s">
        <v>25</v>
      </c>
      <c r="C46" s="42" t="str">
        <f>[1]五年級田賽名單!$M20</f>
        <v>廖苡粡</v>
      </c>
      <c r="D46" s="13">
        <v>4.76</v>
      </c>
      <c r="E46" s="6">
        <f>鉛球排序!L20</f>
        <v>2</v>
      </c>
    </row>
    <row r="47" spans="1:5" ht="24" customHeight="1">
      <c r="A47" s="3">
        <v>6</v>
      </c>
      <c r="B47" s="1" t="s">
        <v>25</v>
      </c>
      <c r="C47" s="42" t="str">
        <f>[1]五年級田賽名單!$M21</f>
        <v>蔡伃真</v>
      </c>
      <c r="D47" s="13">
        <v>4.08</v>
      </c>
      <c r="E47" s="6">
        <f>鉛球排序!L21</f>
        <v>5</v>
      </c>
    </row>
    <row r="48" spans="1:5" ht="24" customHeight="1">
      <c r="A48" s="3">
        <v>7</v>
      </c>
      <c r="B48" s="1" t="s">
        <v>26</v>
      </c>
      <c r="C48" s="42" t="str">
        <f>[1]五年級田賽名單!$M22</f>
        <v>翁慈雯</v>
      </c>
      <c r="D48" s="13">
        <v>4.45</v>
      </c>
      <c r="E48" s="6">
        <f>鉛球排序!L22</f>
        <v>4</v>
      </c>
    </row>
    <row r="49" spans="1:5" ht="24" customHeight="1">
      <c r="A49" s="3">
        <v>8</v>
      </c>
      <c r="B49" s="1" t="s">
        <v>26</v>
      </c>
      <c r="C49" s="42" t="str">
        <f>[1]五年級田賽名單!$M23</f>
        <v>廖唯嘉</v>
      </c>
      <c r="D49" s="13">
        <v>3.45</v>
      </c>
      <c r="E49" s="6" t="str">
        <f>鉛球排序!L23</f>
        <v/>
      </c>
    </row>
    <row r="50" spans="1:5" ht="24" customHeight="1">
      <c r="A50" s="3">
        <v>9</v>
      </c>
      <c r="B50" s="1" t="s">
        <v>27</v>
      </c>
      <c r="C50" s="42" t="str">
        <f>[1]五年級田賽名單!$M24</f>
        <v>鍾孟岑</v>
      </c>
      <c r="D50" s="13">
        <v>4.8099999999999996</v>
      </c>
      <c r="E50" s="6">
        <f>鉛球排序!L24</f>
        <v>1</v>
      </c>
    </row>
    <row r="51" spans="1:5" ht="24" customHeight="1">
      <c r="A51" s="3">
        <v>10</v>
      </c>
      <c r="B51" s="1" t="s">
        <v>27</v>
      </c>
      <c r="C51" s="42" t="str">
        <f>[1]五年級田賽名單!$M25</f>
        <v>劉芊榆</v>
      </c>
      <c r="D51" s="13">
        <v>3.75</v>
      </c>
      <c r="E51" s="6" t="str">
        <f>鉛球排序!L25</f>
        <v/>
      </c>
    </row>
    <row r="52" spans="1:5" ht="24" customHeight="1">
      <c r="A52" s="4"/>
      <c r="B52" s="5"/>
      <c r="C52" s="5"/>
      <c r="D52" s="14"/>
      <c r="E52" s="5"/>
    </row>
    <row r="53" spans="1:5" ht="24" customHeight="1">
      <c r="A53" s="4"/>
      <c r="B53" s="5"/>
      <c r="C53" s="5"/>
      <c r="D53" s="14"/>
      <c r="E53" s="5"/>
    </row>
  </sheetData>
  <mergeCells count="4">
    <mergeCell ref="A1:E1"/>
    <mergeCell ref="A14:E14"/>
    <mergeCell ref="A27:E27"/>
    <mergeCell ref="A40:E40"/>
  </mergeCells>
  <phoneticPr fontId="1" type="noConversion"/>
  <conditionalFormatting sqref="D3:D12 D16:D25 D29:D38 D42:D51">
    <cfRule type="cellIs" dxfId="9" priority="1" operator="equal">
      <formula>"棄權"</formula>
    </cfRule>
  </conditionalFormatting>
  <printOptions horizontalCentered="1"/>
  <pageMargins left="0.55118110236220474" right="0.55118110236220474" top="0.39370078740157483" bottom="0.39370078740157483" header="0.51181102362204722" footer="0.51181102362204722"/>
  <pageSetup paperSize="9" scale="130" orientation="portrait" r:id="rId1"/>
  <headerFooter alignWithMargins="0"/>
  <rowBreaks count="1" manualBreakCount="1">
    <brk id="26" max="16383" man="1"/>
  </rowBreaks>
  <extLst>
    <ext xmlns:x14="http://schemas.microsoft.com/office/spreadsheetml/2009/9/main" uri="{78C0D931-6437-407d-A8EE-F0AAD7539E65}">
      <x14:conditionalFormattings>
        <x14:conditionalFormatting xmlns:xm="http://schemas.microsoft.com/office/excel/2006/main">
          <x14:cfRule type="cellIs" priority="226" stopIfTrue="1" operator="greaterThanOrEqual" id="{E78FD01A-90B3-4609-83EB-C1C017F72D11}">
            <xm:f>最高紀錄!$M$10</xm:f>
            <x14:dxf>
              <font>
                <color rgb="FFFF0000"/>
              </font>
            </x14:dxf>
          </x14:cfRule>
          <xm:sqref>D3:D12</xm:sqref>
        </x14:conditionalFormatting>
        <x14:conditionalFormatting xmlns:xm="http://schemas.microsoft.com/office/excel/2006/main">
          <x14:cfRule type="cellIs" priority="227" stopIfTrue="1" operator="greaterThanOrEqual" id="{3D14F18A-220C-46F0-B7D9-092109C3D0B1}">
            <xm:f>最高紀錄!$N$10</xm:f>
            <x14:dxf>
              <font>
                <color rgb="FFFF0000"/>
              </font>
            </x14:dxf>
          </x14:cfRule>
          <xm:sqref>D16:D25</xm:sqref>
        </x14:conditionalFormatting>
        <x14:conditionalFormatting xmlns:xm="http://schemas.microsoft.com/office/excel/2006/main">
          <x14:cfRule type="cellIs" priority="228" stopIfTrue="1" operator="greaterThanOrEqual" id="{C1C12DED-375D-43E6-9754-3F30787A23A0}">
            <xm:f>最高紀錄!$M$9</xm:f>
            <x14:dxf>
              <font>
                <color rgb="FFFF0000"/>
              </font>
            </x14:dxf>
          </x14:cfRule>
          <xm:sqref>D29:D38</xm:sqref>
        </x14:conditionalFormatting>
        <x14:conditionalFormatting xmlns:xm="http://schemas.microsoft.com/office/excel/2006/main">
          <x14:cfRule type="cellIs" priority="229" stopIfTrue="1" operator="greaterThanOrEqual" id="{F381A765-9039-48F3-9799-FDF5A3A938E6}">
            <xm:f>最高紀錄!$N$9</xm:f>
            <x14:dxf>
              <font>
                <color rgb="FFFF0000"/>
              </font>
            </x14:dxf>
          </x14:cfRule>
          <xm:sqref>D42:D51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H51"/>
  <sheetViews>
    <sheetView zoomScale="120" zoomScaleNormal="120" zoomScaleSheetLayoutView="100" workbookViewId="0">
      <selection activeCell="L37" sqref="L37"/>
    </sheetView>
  </sheetViews>
  <sheetFormatPr defaultRowHeight="24" customHeight="1"/>
  <cols>
    <col min="1" max="1" width="5.75" style="2" customWidth="1"/>
    <col min="2" max="2" width="9.125" style="2" customWidth="1"/>
    <col min="3" max="3" width="10.75" style="2" customWidth="1"/>
    <col min="4" max="7" width="13.375" style="2" customWidth="1"/>
    <col min="8" max="8" width="7" style="8" customWidth="1"/>
    <col min="9" max="16384" width="9" style="2"/>
  </cols>
  <sheetData>
    <row r="1" spans="1:8" ht="26.25" customHeight="1">
      <c r="A1" s="63" t="str">
        <f>"六男壘球 最高紀錄："&amp;最高紀錄!B12</f>
        <v>六男壘球 最高紀錄：2+3</v>
      </c>
      <c r="B1" s="63"/>
      <c r="C1" s="63"/>
      <c r="D1" s="63"/>
      <c r="E1" s="63"/>
      <c r="F1" s="63"/>
      <c r="G1" s="63"/>
      <c r="H1" s="63"/>
    </row>
    <row r="2" spans="1:8" ht="26.25" customHeight="1">
      <c r="A2" s="1" t="s">
        <v>0</v>
      </c>
      <c r="B2" s="1" t="s">
        <v>11</v>
      </c>
      <c r="C2" s="1" t="s">
        <v>1</v>
      </c>
      <c r="D2" s="1">
        <v>1</v>
      </c>
      <c r="E2" s="1">
        <v>2</v>
      </c>
      <c r="F2" s="1">
        <v>3</v>
      </c>
      <c r="G2" s="1" t="s">
        <v>17</v>
      </c>
      <c r="H2" s="9" t="s">
        <v>2</v>
      </c>
    </row>
    <row r="3" spans="1:8" ht="26.25" customHeight="1">
      <c r="A3" s="3">
        <v>1</v>
      </c>
      <c r="B3" s="1" t="s">
        <v>18</v>
      </c>
      <c r="C3" s="1" t="str">
        <f>[1]六年級田賽名單!$J3</f>
        <v>張峻碩</v>
      </c>
      <c r="D3" s="1"/>
      <c r="E3" s="1"/>
      <c r="F3" s="1"/>
      <c r="G3" s="10">
        <v>15.29</v>
      </c>
      <c r="H3" s="6" t="str">
        <f>壘球排序!E3</f>
        <v/>
      </c>
    </row>
    <row r="4" spans="1:8" ht="26.25" customHeight="1">
      <c r="A4" s="3">
        <v>2</v>
      </c>
      <c r="B4" s="1" t="s">
        <v>18</v>
      </c>
      <c r="C4" s="42" t="str">
        <f>[1]六年級田賽名單!$J4</f>
        <v>張祐嘉</v>
      </c>
      <c r="D4" s="1"/>
      <c r="E4" s="1"/>
      <c r="F4" s="1"/>
      <c r="G4" s="10">
        <v>23.15</v>
      </c>
      <c r="H4" s="6" t="str">
        <f>壘球排序!E4</f>
        <v/>
      </c>
    </row>
    <row r="5" spans="1:8" ht="26.25" customHeight="1">
      <c r="A5" s="3">
        <v>3</v>
      </c>
      <c r="B5" s="1" t="s">
        <v>19</v>
      </c>
      <c r="C5" s="42" t="str">
        <f>[1]六年級田賽名單!$J5</f>
        <v>林旻樂</v>
      </c>
      <c r="D5" s="1"/>
      <c r="E5" s="1"/>
      <c r="F5" s="1"/>
      <c r="G5" s="10">
        <v>24.42</v>
      </c>
      <c r="H5" s="6">
        <f>壘球排序!E5</f>
        <v>6</v>
      </c>
    </row>
    <row r="6" spans="1:8" ht="26.25" customHeight="1">
      <c r="A6" s="3">
        <v>4</v>
      </c>
      <c r="B6" s="1" t="s">
        <v>19</v>
      </c>
      <c r="C6" s="42" t="str">
        <f>[1]六年級田賽名單!$J6</f>
        <v>張嘉侑</v>
      </c>
      <c r="D6" s="1"/>
      <c r="E6" s="1"/>
      <c r="F6" s="1"/>
      <c r="G6" s="10">
        <v>27.43</v>
      </c>
      <c r="H6" s="6">
        <f>壘球排序!E6</f>
        <v>5</v>
      </c>
    </row>
    <row r="7" spans="1:8" ht="26.25" customHeight="1">
      <c r="A7" s="3">
        <v>5</v>
      </c>
      <c r="B7" s="1" t="s">
        <v>20</v>
      </c>
      <c r="C7" s="42" t="str">
        <f>[1]六年級田賽名單!$J7</f>
        <v>唐張聖威</v>
      </c>
      <c r="D7" s="1"/>
      <c r="E7" s="1"/>
      <c r="F7" s="1"/>
      <c r="G7" s="10">
        <v>39.4</v>
      </c>
      <c r="H7" s="6">
        <f>壘球排序!E7</f>
        <v>1</v>
      </c>
    </row>
    <row r="8" spans="1:8" ht="26.25" customHeight="1">
      <c r="A8" s="3">
        <v>6</v>
      </c>
      <c r="B8" s="1" t="s">
        <v>20</v>
      </c>
      <c r="C8" s="42" t="str">
        <f>[1]六年級田賽名單!$J8</f>
        <v>楊深博</v>
      </c>
      <c r="D8" s="1"/>
      <c r="E8" s="1"/>
      <c r="F8" s="1"/>
      <c r="G8" s="10">
        <v>32.11</v>
      </c>
      <c r="H8" s="6">
        <f>壘球排序!E8</f>
        <v>4</v>
      </c>
    </row>
    <row r="9" spans="1:8" ht="26.25" customHeight="1">
      <c r="A9" s="3">
        <v>7</v>
      </c>
      <c r="B9" s="1" t="s">
        <v>22</v>
      </c>
      <c r="C9" s="42" t="str">
        <f>[1]六年級田賽名單!$J9</f>
        <v>陳世儒</v>
      </c>
      <c r="D9" s="1"/>
      <c r="E9" s="1"/>
      <c r="F9" s="1"/>
      <c r="G9" s="10">
        <v>32.74</v>
      </c>
      <c r="H9" s="6">
        <f>壘球排序!E9</f>
        <v>2</v>
      </c>
    </row>
    <row r="10" spans="1:8" ht="26.25" customHeight="1">
      <c r="A10" s="3">
        <v>8</v>
      </c>
      <c r="B10" s="1" t="s">
        <v>22</v>
      </c>
      <c r="C10" s="42" t="str">
        <f>[1]六年級田賽名單!$J10</f>
        <v>林冠霆</v>
      </c>
      <c r="D10" s="1"/>
      <c r="E10" s="1"/>
      <c r="F10" s="1"/>
      <c r="G10" s="10">
        <v>32.28</v>
      </c>
      <c r="H10" s="6">
        <f>壘球排序!E10</f>
        <v>3</v>
      </c>
    </row>
    <row r="11" spans="1:8" ht="26.25" customHeight="1">
      <c r="A11" s="3">
        <v>9</v>
      </c>
      <c r="B11" s="1" t="s">
        <v>23</v>
      </c>
      <c r="C11" s="42" t="str">
        <f>[1]六年級田賽名單!$J11</f>
        <v>黃彥菫</v>
      </c>
      <c r="D11" s="1"/>
      <c r="E11" s="1"/>
      <c r="F11" s="1"/>
      <c r="G11" s="10">
        <v>19.829999999999998</v>
      </c>
      <c r="H11" s="6" t="str">
        <f>壘球排序!E11</f>
        <v/>
      </c>
    </row>
    <row r="12" spans="1:8" ht="26.25" customHeight="1">
      <c r="A12" s="3">
        <v>10</v>
      </c>
      <c r="B12" s="1" t="s">
        <v>23</v>
      </c>
      <c r="C12" s="42" t="str">
        <f>[1]六年級田賽名單!$J12</f>
        <v>陳泫安</v>
      </c>
      <c r="D12" s="1"/>
      <c r="E12" s="1"/>
      <c r="F12" s="1"/>
      <c r="G12" s="10">
        <v>22.7</v>
      </c>
      <c r="H12" s="6" t="str">
        <f>壘球排序!E12</f>
        <v/>
      </c>
    </row>
    <row r="13" spans="1:8" ht="26.25" customHeight="1"/>
    <row r="14" spans="1:8" ht="26.25" customHeight="1">
      <c r="A14" s="63" t="str">
        <f>"六女壘球 最高紀錄："&amp;最高紀錄!F12</f>
        <v>六女壘球 最高紀錄：4</v>
      </c>
      <c r="B14" s="63"/>
      <c r="C14" s="63"/>
      <c r="D14" s="63"/>
      <c r="E14" s="63"/>
      <c r="F14" s="63"/>
      <c r="G14" s="63"/>
      <c r="H14" s="63"/>
    </row>
    <row r="15" spans="1:8" ht="26.25" customHeight="1">
      <c r="A15" s="1" t="s">
        <v>0</v>
      </c>
      <c r="B15" s="1" t="s">
        <v>11</v>
      </c>
      <c r="C15" s="1" t="s">
        <v>1</v>
      </c>
      <c r="D15" s="1">
        <v>1</v>
      </c>
      <c r="E15" s="1">
        <v>2</v>
      </c>
      <c r="F15" s="1">
        <v>3</v>
      </c>
      <c r="G15" s="44" t="s">
        <v>17</v>
      </c>
      <c r="H15" s="9" t="s">
        <v>2</v>
      </c>
    </row>
    <row r="16" spans="1:8" ht="26.25" customHeight="1">
      <c r="A16" s="3">
        <v>1</v>
      </c>
      <c r="B16" s="1" t="s">
        <v>18</v>
      </c>
      <c r="C16" s="1" t="str">
        <f>[1]六年級田賽名單!$M3</f>
        <v>劉子瑜</v>
      </c>
      <c r="D16" s="1"/>
      <c r="E16" s="1"/>
      <c r="F16" s="1"/>
      <c r="G16" s="10">
        <v>13.21</v>
      </c>
      <c r="H16" s="6" t="str">
        <f>壘球排序!L3</f>
        <v/>
      </c>
    </row>
    <row r="17" spans="1:8" ht="26.25" customHeight="1">
      <c r="A17" s="3">
        <v>2</v>
      </c>
      <c r="B17" s="1" t="s">
        <v>18</v>
      </c>
      <c r="C17" s="42" t="str">
        <f>[1]六年級田賽名單!$M4</f>
        <v>李家蓁</v>
      </c>
      <c r="D17" s="1"/>
      <c r="E17" s="1"/>
      <c r="F17" s="1"/>
      <c r="G17" s="10">
        <v>17.57</v>
      </c>
      <c r="H17" s="6">
        <f>壘球排序!L4</f>
        <v>3</v>
      </c>
    </row>
    <row r="18" spans="1:8" ht="26.25" customHeight="1">
      <c r="A18" s="3">
        <v>3</v>
      </c>
      <c r="B18" s="1" t="s">
        <v>19</v>
      </c>
      <c r="C18" s="42" t="str">
        <f>[1]六年級田賽名單!$M5</f>
        <v>巫品萱</v>
      </c>
      <c r="D18" s="1"/>
      <c r="E18" s="1"/>
      <c r="F18" s="1"/>
      <c r="G18" s="10">
        <v>14.18</v>
      </c>
      <c r="H18" s="6">
        <f>壘球排序!L5</f>
        <v>6</v>
      </c>
    </row>
    <row r="19" spans="1:8" ht="26.25" customHeight="1">
      <c r="A19" s="3">
        <v>4</v>
      </c>
      <c r="B19" s="1" t="s">
        <v>19</v>
      </c>
      <c r="C19" s="42" t="str">
        <f>[1]六年級田賽名單!$M6</f>
        <v>江蓁諭</v>
      </c>
      <c r="D19" s="1"/>
      <c r="E19" s="1"/>
      <c r="F19" s="1"/>
      <c r="G19" s="10">
        <v>13.55</v>
      </c>
      <c r="H19" s="6" t="str">
        <f>壘球排序!L6</f>
        <v/>
      </c>
    </row>
    <row r="20" spans="1:8" ht="26.25" customHeight="1">
      <c r="A20" s="3">
        <v>5</v>
      </c>
      <c r="B20" s="1" t="s">
        <v>20</v>
      </c>
      <c r="C20" s="42" t="str">
        <f>[1]六年級田賽名單!$M7</f>
        <v>陳穎</v>
      </c>
      <c r="D20" s="1"/>
      <c r="E20" s="1"/>
      <c r="F20" s="1"/>
      <c r="G20" s="10"/>
      <c r="H20" s="6" t="str">
        <f>壘球排序!L7</f>
        <v/>
      </c>
    </row>
    <row r="21" spans="1:8" ht="26.25" customHeight="1">
      <c r="A21" s="3">
        <v>6</v>
      </c>
      <c r="B21" s="1" t="s">
        <v>20</v>
      </c>
      <c r="C21" s="42" t="str">
        <f>[1]六年級田賽名單!$M8</f>
        <v>劉宛諾</v>
      </c>
      <c r="D21" s="1"/>
      <c r="E21" s="1"/>
      <c r="F21" s="1"/>
      <c r="G21" s="10">
        <v>15.71</v>
      </c>
      <c r="H21" s="6">
        <f>壘球排序!L8</f>
        <v>5</v>
      </c>
    </row>
    <row r="22" spans="1:8" ht="26.25" customHeight="1">
      <c r="A22" s="3">
        <v>7</v>
      </c>
      <c r="B22" s="1" t="s">
        <v>22</v>
      </c>
      <c r="C22" s="42" t="str">
        <f>[1]六年級田賽名單!$M9</f>
        <v>熊映媗</v>
      </c>
      <c r="D22" s="1"/>
      <c r="E22" s="1"/>
      <c r="F22" s="1"/>
      <c r="G22" s="10">
        <v>12.44</v>
      </c>
      <c r="H22" s="6" t="str">
        <f>壘球排序!L9</f>
        <v/>
      </c>
    </row>
    <row r="23" spans="1:8" ht="26.25" customHeight="1">
      <c r="A23" s="3">
        <v>8</v>
      </c>
      <c r="B23" s="1" t="s">
        <v>22</v>
      </c>
      <c r="C23" s="42" t="str">
        <f>[1]六年級田賽名單!$M10</f>
        <v>楊詠捷</v>
      </c>
      <c r="D23" s="1"/>
      <c r="E23" s="1"/>
      <c r="F23" s="1"/>
      <c r="G23" s="10">
        <v>21.67</v>
      </c>
      <c r="H23" s="6">
        <f>壘球排序!L10</f>
        <v>1</v>
      </c>
    </row>
    <row r="24" spans="1:8" ht="26.25" customHeight="1">
      <c r="A24" s="3">
        <v>9</v>
      </c>
      <c r="B24" s="1" t="s">
        <v>23</v>
      </c>
      <c r="C24" s="42" t="str">
        <f>[1]六年級田賽名單!$M11</f>
        <v>張云喬</v>
      </c>
      <c r="D24" s="1"/>
      <c r="E24" s="1"/>
      <c r="F24" s="1"/>
      <c r="G24" s="10">
        <v>17.12</v>
      </c>
      <c r="H24" s="6">
        <f>壘球排序!L11</f>
        <v>4</v>
      </c>
    </row>
    <row r="25" spans="1:8" ht="26.25" customHeight="1">
      <c r="A25" s="3">
        <v>10</v>
      </c>
      <c r="B25" s="1" t="s">
        <v>23</v>
      </c>
      <c r="C25" s="42" t="str">
        <f>[1]六年級田賽名單!$M12</f>
        <v>黃租苡</v>
      </c>
      <c r="D25" s="1"/>
      <c r="E25" s="1"/>
      <c r="F25" s="1"/>
      <c r="G25" s="10">
        <v>21.36</v>
      </c>
      <c r="H25" s="6">
        <f>壘球排序!L12</f>
        <v>2</v>
      </c>
    </row>
    <row r="26" spans="1:8" ht="26.25" customHeight="1"/>
    <row r="27" spans="1:8" ht="26.25" customHeight="1">
      <c r="A27" s="63" t="str">
        <f>"五男壘球 最高紀錄："&amp;最高紀錄!B11</f>
        <v>五男壘球 最高紀錄：44.84m</v>
      </c>
      <c r="B27" s="63"/>
      <c r="C27" s="63"/>
      <c r="D27" s="63"/>
      <c r="E27" s="63"/>
      <c r="F27" s="63"/>
      <c r="G27" s="63"/>
      <c r="H27" s="63"/>
    </row>
    <row r="28" spans="1:8" ht="26.25" customHeight="1">
      <c r="A28" s="1" t="s">
        <v>0</v>
      </c>
      <c r="B28" s="1" t="s">
        <v>11</v>
      </c>
      <c r="C28" s="1" t="s">
        <v>1</v>
      </c>
      <c r="D28" s="1">
        <v>1</v>
      </c>
      <c r="E28" s="1">
        <v>2</v>
      </c>
      <c r="F28" s="1">
        <v>3</v>
      </c>
      <c r="G28" s="44" t="s">
        <v>17</v>
      </c>
      <c r="H28" s="9" t="s">
        <v>2</v>
      </c>
    </row>
    <row r="29" spans="1:8" ht="26.25" customHeight="1">
      <c r="A29" s="3">
        <v>1</v>
      </c>
      <c r="B29" s="1" t="s">
        <v>21</v>
      </c>
      <c r="C29" s="1" t="str">
        <f>[1]五年級田賽名單!$J3</f>
        <v>黃仲毅</v>
      </c>
      <c r="D29" s="1"/>
      <c r="E29" s="1"/>
      <c r="F29" s="1"/>
      <c r="G29" s="10">
        <v>25.34</v>
      </c>
      <c r="H29" s="6">
        <f>壘球排序!E16</f>
        <v>2</v>
      </c>
    </row>
    <row r="30" spans="1:8" ht="26.25" customHeight="1">
      <c r="A30" s="3">
        <v>2</v>
      </c>
      <c r="B30" s="1" t="s">
        <v>21</v>
      </c>
      <c r="C30" s="42" t="str">
        <f>[1]五年級田賽名單!$J4</f>
        <v>廖子竣</v>
      </c>
      <c r="D30" s="1"/>
      <c r="E30" s="1"/>
      <c r="F30" s="1"/>
      <c r="G30" s="10">
        <v>23.98</v>
      </c>
      <c r="H30" s="6">
        <f>壘球排序!E17</f>
        <v>3</v>
      </c>
    </row>
    <row r="31" spans="1:8" ht="26.25" customHeight="1">
      <c r="A31" s="3">
        <v>3</v>
      </c>
      <c r="B31" s="1" t="s">
        <v>24</v>
      </c>
      <c r="C31" s="42" t="str">
        <f>[1]五年級田賽名單!$J5</f>
        <v>吳承澤</v>
      </c>
      <c r="D31" s="1"/>
      <c r="E31" s="1"/>
      <c r="F31" s="1"/>
      <c r="G31" s="10">
        <v>21.7</v>
      </c>
      <c r="H31" s="6">
        <f>壘球排序!E18</f>
        <v>6</v>
      </c>
    </row>
    <row r="32" spans="1:8" ht="26.25" customHeight="1">
      <c r="A32" s="3">
        <v>4</v>
      </c>
      <c r="B32" s="1" t="s">
        <v>24</v>
      </c>
      <c r="C32" s="42" t="str">
        <f>[1]五年級田賽名單!$J6</f>
        <v>吳冠駤</v>
      </c>
      <c r="D32" s="1"/>
      <c r="E32" s="1"/>
      <c r="F32" s="1"/>
      <c r="G32" s="10">
        <v>15.39</v>
      </c>
      <c r="H32" s="6" t="str">
        <f>壘球排序!E19</f>
        <v/>
      </c>
    </row>
    <row r="33" spans="1:8" ht="26.25" customHeight="1">
      <c r="A33" s="3">
        <v>5</v>
      </c>
      <c r="B33" s="1" t="s">
        <v>25</v>
      </c>
      <c r="C33" s="42" t="str">
        <f>[1]五年級田賽名單!$J7</f>
        <v>楊迦得</v>
      </c>
      <c r="D33" s="1"/>
      <c r="E33" s="1"/>
      <c r="F33" s="1"/>
      <c r="G33" s="10">
        <v>22.46</v>
      </c>
      <c r="H33" s="6">
        <f>壘球排序!E20</f>
        <v>4</v>
      </c>
    </row>
    <row r="34" spans="1:8" ht="26.25" customHeight="1">
      <c r="A34" s="3">
        <v>6</v>
      </c>
      <c r="B34" s="1" t="s">
        <v>25</v>
      </c>
      <c r="C34" s="42" t="str">
        <f>[1]五年級田賽名單!$J8</f>
        <v>林旻佑</v>
      </c>
      <c r="D34" s="1"/>
      <c r="E34" s="1"/>
      <c r="F34" s="1"/>
      <c r="G34" s="10">
        <v>16</v>
      </c>
      <c r="H34" s="6" t="str">
        <f>壘球排序!E21</f>
        <v/>
      </c>
    </row>
    <row r="35" spans="1:8" ht="26.25" customHeight="1">
      <c r="A35" s="3">
        <v>7</v>
      </c>
      <c r="B35" s="1" t="s">
        <v>26</v>
      </c>
      <c r="C35" s="42" t="str">
        <f>[1]五年級田賽名單!$J9</f>
        <v>林煜翔</v>
      </c>
      <c r="D35" s="1"/>
      <c r="E35" s="1"/>
      <c r="F35" s="1"/>
      <c r="G35" s="10">
        <v>19.100000000000001</v>
      </c>
      <c r="H35" s="6" t="str">
        <f>壘球排序!E22</f>
        <v/>
      </c>
    </row>
    <row r="36" spans="1:8" ht="26.25" customHeight="1">
      <c r="A36" s="3">
        <v>8</v>
      </c>
      <c r="B36" s="1" t="s">
        <v>26</v>
      </c>
      <c r="C36" s="42" t="str">
        <f>[1]五年級田賽名單!$J10</f>
        <v>林尚緯</v>
      </c>
      <c r="D36" s="1"/>
      <c r="E36" s="1"/>
      <c r="F36" s="1"/>
      <c r="G36" s="10">
        <v>8.6199999999999992</v>
      </c>
      <c r="H36" s="6" t="str">
        <f>壘球排序!E23</f>
        <v/>
      </c>
    </row>
    <row r="37" spans="1:8" ht="26.25" customHeight="1">
      <c r="A37" s="3">
        <v>9</v>
      </c>
      <c r="B37" s="1" t="s">
        <v>27</v>
      </c>
      <c r="C37" s="42" t="str">
        <f>[1]五年級田賽名單!$J11</f>
        <v>李家鴻</v>
      </c>
      <c r="D37" s="1"/>
      <c r="E37" s="1"/>
      <c r="F37" s="1"/>
      <c r="G37" s="10">
        <v>27.48</v>
      </c>
      <c r="H37" s="6">
        <f>壘球排序!E24</f>
        <v>1</v>
      </c>
    </row>
    <row r="38" spans="1:8" ht="26.25" customHeight="1">
      <c r="A38" s="3">
        <v>10</v>
      </c>
      <c r="B38" s="1" t="s">
        <v>27</v>
      </c>
      <c r="C38" s="42" t="str">
        <f>[1]五年級田賽名單!$J12</f>
        <v>周裕彬</v>
      </c>
      <c r="D38" s="1"/>
      <c r="E38" s="1"/>
      <c r="F38" s="1"/>
      <c r="G38" s="10">
        <v>22.32</v>
      </c>
      <c r="H38" s="6">
        <f>壘球排序!E25</f>
        <v>5</v>
      </c>
    </row>
    <row r="39" spans="1:8" ht="26.25" customHeight="1">
      <c r="A39" s="4"/>
      <c r="B39" s="5"/>
      <c r="C39" s="5"/>
      <c r="D39" s="5"/>
      <c r="E39" s="5"/>
      <c r="F39" s="5"/>
      <c r="G39" s="5"/>
      <c r="H39" s="7"/>
    </row>
    <row r="40" spans="1:8" ht="26.25" customHeight="1">
      <c r="A40" s="63" t="str">
        <f>"五女壘球 最高紀錄："&amp;最高紀錄!F11</f>
        <v>五女壘球 最高紀錄：31.30m</v>
      </c>
      <c r="B40" s="63"/>
      <c r="C40" s="63"/>
      <c r="D40" s="63"/>
      <c r="E40" s="63"/>
      <c r="F40" s="63"/>
      <c r="G40" s="63"/>
      <c r="H40" s="63"/>
    </row>
    <row r="41" spans="1:8" ht="26.25" customHeight="1">
      <c r="A41" s="1" t="s">
        <v>0</v>
      </c>
      <c r="B41" s="1" t="s">
        <v>11</v>
      </c>
      <c r="C41" s="1" t="s">
        <v>1</v>
      </c>
      <c r="D41" s="1">
        <v>1</v>
      </c>
      <c r="E41" s="1">
        <v>2</v>
      </c>
      <c r="F41" s="1">
        <v>3</v>
      </c>
      <c r="G41" s="44" t="s">
        <v>17</v>
      </c>
      <c r="H41" s="9" t="s">
        <v>2</v>
      </c>
    </row>
    <row r="42" spans="1:8" ht="26.25" customHeight="1">
      <c r="A42" s="3">
        <v>1</v>
      </c>
      <c r="B42" s="1" t="s">
        <v>21</v>
      </c>
      <c r="C42" s="1" t="str">
        <f>[1]五年級田賽名單!$M3</f>
        <v>李詩瑩</v>
      </c>
      <c r="D42" s="1"/>
      <c r="E42" s="1"/>
      <c r="F42" s="1"/>
      <c r="G42" s="10">
        <v>9.41</v>
      </c>
      <c r="H42" s="6" t="str">
        <f>壘球排序!L16</f>
        <v/>
      </c>
    </row>
    <row r="43" spans="1:8" ht="26.25" customHeight="1">
      <c r="A43" s="3">
        <v>2</v>
      </c>
      <c r="B43" s="1" t="s">
        <v>21</v>
      </c>
      <c r="C43" s="42" t="str">
        <f>[1]五年級田賽名單!$M4</f>
        <v>張子柔</v>
      </c>
      <c r="D43" s="1"/>
      <c r="E43" s="1"/>
      <c r="F43" s="1"/>
      <c r="G43" s="10">
        <v>19.48</v>
      </c>
      <c r="H43" s="6">
        <f>壘球排序!L17</f>
        <v>3</v>
      </c>
    </row>
    <row r="44" spans="1:8" ht="26.25" customHeight="1">
      <c r="A44" s="3">
        <v>3</v>
      </c>
      <c r="B44" s="1" t="s">
        <v>24</v>
      </c>
      <c r="C44" s="42" t="str">
        <f>[1]五年級田賽名單!$M5</f>
        <v>林妍芯</v>
      </c>
      <c r="D44" s="1"/>
      <c r="E44" s="1"/>
      <c r="F44" s="1"/>
      <c r="G44" s="10">
        <v>14.99</v>
      </c>
      <c r="H44" s="6" t="str">
        <f>壘球排序!L18</f>
        <v/>
      </c>
    </row>
    <row r="45" spans="1:8" ht="26.25" customHeight="1">
      <c r="A45" s="3">
        <v>4</v>
      </c>
      <c r="B45" s="1" t="s">
        <v>24</v>
      </c>
      <c r="C45" s="42" t="str">
        <f>[1]五年級田賽名單!$M6</f>
        <v>劉恩喬</v>
      </c>
      <c r="D45" s="1"/>
      <c r="E45" s="1"/>
      <c r="F45" s="1"/>
      <c r="G45" s="10">
        <v>18.86</v>
      </c>
      <c r="H45" s="6">
        <f>壘球排序!L19</f>
        <v>4</v>
      </c>
    </row>
    <row r="46" spans="1:8" ht="26.25" customHeight="1">
      <c r="A46" s="3">
        <v>5</v>
      </c>
      <c r="B46" s="1" t="s">
        <v>25</v>
      </c>
      <c r="C46" s="42" t="str">
        <f>[1]五年級田賽名單!$M7</f>
        <v>潘子靖</v>
      </c>
      <c r="D46" s="1"/>
      <c r="E46" s="1"/>
      <c r="F46" s="1"/>
      <c r="G46" s="10">
        <v>13.3</v>
      </c>
      <c r="H46" s="6" t="str">
        <f>壘球排序!L20</f>
        <v/>
      </c>
    </row>
    <row r="47" spans="1:8" ht="26.25" customHeight="1">
      <c r="A47" s="3">
        <v>6</v>
      </c>
      <c r="B47" s="1" t="s">
        <v>25</v>
      </c>
      <c r="C47" s="42" t="str">
        <f>[1]五年級田賽名單!$M8</f>
        <v>李雨婕</v>
      </c>
      <c r="D47" s="1"/>
      <c r="E47" s="1"/>
      <c r="F47" s="1"/>
      <c r="G47" s="10">
        <v>23.58</v>
      </c>
      <c r="H47" s="6">
        <f>壘球排序!L21</f>
        <v>1</v>
      </c>
    </row>
    <row r="48" spans="1:8" ht="26.25" customHeight="1">
      <c r="A48" s="3">
        <v>7</v>
      </c>
      <c r="B48" s="1" t="s">
        <v>26</v>
      </c>
      <c r="C48" s="42" t="str">
        <f>[1]五年級田賽名單!$M9</f>
        <v>李凡綺</v>
      </c>
      <c r="D48" s="1"/>
      <c r="E48" s="1"/>
      <c r="F48" s="1"/>
      <c r="G48" s="10">
        <v>18.48</v>
      </c>
      <c r="H48" s="6">
        <f>壘球排序!L22</f>
        <v>5</v>
      </c>
    </row>
    <row r="49" spans="1:8" ht="26.25" customHeight="1">
      <c r="A49" s="3">
        <v>8</v>
      </c>
      <c r="B49" s="1" t="s">
        <v>26</v>
      </c>
      <c r="C49" s="42" t="str">
        <f>[1]五年級田賽名單!$M10</f>
        <v>江昀蒨</v>
      </c>
      <c r="D49" s="1"/>
      <c r="E49" s="1"/>
      <c r="F49" s="1"/>
      <c r="G49" s="10">
        <v>11.45</v>
      </c>
      <c r="H49" s="6" t="str">
        <f>壘球排序!L23</f>
        <v/>
      </c>
    </row>
    <row r="50" spans="1:8" ht="26.25" customHeight="1">
      <c r="A50" s="3">
        <v>9</v>
      </c>
      <c r="B50" s="1" t="s">
        <v>27</v>
      </c>
      <c r="C50" s="42" t="str">
        <f>[1]五年級田賽名單!$M11</f>
        <v>陳言亭</v>
      </c>
      <c r="D50" s="1"/>
      <c r="E50" s="1"/>
      <c r="F50" s="1"/>
      <c r="G50" s="10">
        <v>19.690000000000001</v>
      </c>
      <c r="H50" s="6">
        <f>壘球排序!L24</f>
        <v>2</v>
      </c>
    </row>
    <row r="51" spans="1:8" ht="26.25" customHeight="1">
      <c r="A51" s="3">
        <v>10</v>
      </c>
      <c r="B51" s="1" t="s">
        <v>27</v>
      </c>
      <c r="C51" s="42" t="str">
        <f>[1]五年級田賽名單!$M12</f>
        <v>曾晨曦</v>
      </c>
      <c r="D51" s="1"/>
      <c r="E51" s="1"/>
      <c r="F51" s="1"/>
      <c r="G51" s="10">
        <v>16.73</v>
      </c>
      <c r="H51" s="6">
        <f>壘球排序!L25</f>
        <v>6</v>
      </c>
    </row>
  </sheetData>
  <mergeCells count="4">
    <mergeCell ref="A1:H1"/>
    <mergeCell ref="A14:H14"/>
    <mergeCell ref="A27:H27"/>
    <mergeCell ref="A40:H40"/>
  </mergeCells>
  <phoneticPr fontId="3" type="noConversion"/>
  <conditionalFormatting sqref="G3:G12 G16:G25 G29:G38 G42:G51">
    <cfRule type="cellIs" dxfId="4" priority="1" operator="equal">
      <formula>"棄權"</formula>
    </cfRule>
  </conditionalFormatting>
  <printOptions horizontalCentered="1"/>
  <pageMargins left="0.55118110236220474" right="0.55118110236220474" top="0.39370078740157483" bottom="0.39370078740157483" header="0.51181102362204722" footer="0.51181102362204722"/>
  <pageSetup paperSize="9" orientation="portrait" r:id="rId1"/>
  <headerFooter alignWithMargins="0"/>
  <rowBreaks count="1" manualBreakCount="1">
    <brk id="26" max="16383" man="1"/>
  </rowBreaks>
  <extLst>
    <ext xmlns:x14="http://schemas.microsoft.com/office/spreadsheetml/2009/9/main" uri="{78C0D931-6437-407d-A8EE-F0AAD7539E65}">
      <x14:conditionalFormattings>
        <x14:conditionalFormatting xmlns:xm="http://schemas.microsoft.com/office/excel/2006/main">
          <x14:cfRule type="cellIs" priority="230" stopIfTrue="1" operator="greaterThanOrEqual" id="{7390D639-76F4-458C-8400-D914093B8657}">
            <xm:f>最高紀錄!$M$12</xm:f>
            <x14:dxf>
              <font>
                <color rgb="FFFF0000"/>
              </font>
            </x14:dxf>
          </x14:cfRule>
          <xm:sqref>G3:G12</xm:sqref>
        </x14:conditionalFormatting>
        <x14:conditionalFormatting xmlns:xm="http://schemas.microsoft.com/office/excel/2006/main">
          <x14:cfRule type="cellIs" priority="231" stopIfTrue="1" operator="greaterThanOrEqual" id="{AC67C37E-2F01-4BC7-9B67-4033C4E0CD4D}">
            <xm:f>最高紀錄!$N$12</xm:f>
            <x14:dxf>
              <font>
                <color rgb="FFFF0000"/>
              </font>
            </x14:dxf>
          </x14:cfRule>
          <xm:sqref>G16:G25</xm:sqref>
        </x14:conditionalFormatting>
        <x14:conditionalFormatting xmlns:xm="http://schemas.microsoft.com/office/excel/2006/main">
          <x14:cfRule type="cellIs" priority="232" stopIfTrue="1" operator="greaterThanOrEqual" id="{FA1F974D-4F89-4F2E-BE89-8E365278AB2B}">
            <xm:f>最高紀錄!$M$11</xm:f>
            <x14:dxf>
              <font>
                <color rgb="FFFF0000"/>
              </font>
            </x14:dxf>
          </x14:cfRule>
          <xm:sqref>G29:G38</xm:sqref>
        </x14:conditionalFormatting>
        <x14:conditionalFormatting xmlns:xm="http://schemas.microsoft.com/office/excel/2006/main">
          <x14:cfRule type="cellIs" priority="233" stopIfTrue="1" operator="greaterThanOrEqual" id="{6A16799D-BD2B-429E-B960-2E69047F88B8}">
            <xm:f>最高紀錄!$N$11</xm:f>
            <x14:dxf>
              <font>
                <color rgb="FFFF0000"/>
              </font>
            </x14:dxf>
          </x14:cfRule>
          <xm:sqref>G42:G51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00B0F0"/>
  </sheetPr>
  <dimension ref="A1:I53"/>
  <sheetViews>
    <sheetView zoomScaleNormal="100" workbookViewId="0">
      <selection activeCell="K30" sqref="K30"/>
    </sheetView>
  </sheetViews>
  <sheetFormatPr defaultRowHeight="16.5"/>
  <cols>
    <col min="1" max="9" width="10.625" customWidth="1"/>
  </cols>
  <sheetData>
    <row r="1" spans="1:9" ht="24.95" customHeight="1">
      <c r="A1" s="65" t="s">
        <v>71</v>
      </c>
      <c r="B1" s="65"/>
      <c r="C1" s="65"/>
      <c r="D1" s="65"/>
      <c r="E1" s="65"/>
      <c r="F1" s="65"/>
      <c r="G1" s="65"/>
      <c r="H1" s="65"/>
      <c r="I1" s="65"/>
    </row>
    <row r="2" spans="1:9" ht="24.95" customHeight="1">
      <c r="A2" s="65"/>
      <c r="B2" s="65"/>
      <c r="C2" s="65"/>
      <c r="D2" s="65"/>
      <c r="E2" s="65"/>
      <c r="F2" s="65"/>
      <c r="G2" s="65"/>
      <c r="H2" s="65"/>
      <c r="I2" s="65"/>
    </row>
    <row r="3" spans="1:9">
      <c r="A3" s="64" t="str">
        <f>LEFT(跳高!A27,4)</f>
        <v>五男跳高</v>
      </c>
      <c r="B3" s="64"/>
      <c r="C3" s="64"/>
      <c r="D3" s="64"/>
      <c r="E3" s="18"/>
      <c r="F3" s="64" t="str">
        <f>LEFT(跳高!A40,4)</f>
        <v>五女跳高</v>
      </c>
      <c r="G3" s="64"/>
      <c r="H3" s="64"/>
      <c r="I3" s="64"/>
    </row>
    <row r="4" spans="1:9">
      <c r="A4" s="50" t="str">
        <f>跳高!B28</f>
        <v>班級</v>
      </c>
      <c r="B4" s="50" t="str">
        <f>跳高!C28</f>
        <v>姓名</v>
      </c>
      <c r="C4" s="50" t="str">
        <f>跳高!M28</f>
        <v>最佳成績</v>
      </c>
      <c r="D4" s="50" t="str">
        <f>跳高!N28</f>
        <v>名次</v>
      </c>
      <c r="E4" s="18"/>
      <c r="F4" s="50" t="str">
        <f>跳高!B41</f>
        <v>班級</v>
      </c>
      <c r="G4" s="50" t="str">
        <f>跳高!C41</f>
        <v>姓名</v>
      </c>
      <c r="H4" s="50" t="str">
        <f>跳高!M41</f>
        <v>最佳成績</v>
      </c>
      <c r="I4" s="50" t="str">
        <f>跳高!N41</f>
        <v>名次</v>
      </c>
    </row>
    <row r="5" spans="1:9">
      <c r="A5" s="50" t="str">
        <f>跳高!B29</f>
        <v>五年甲班</v>
      </c>
      <c r="B5" s="50" t="str">
        <f>跳高!C29</f>
        <v>張晏碩</v>
      </c>
      <c r="C5" s="52" t="str">
        <f>IF(跳高!M29&lt;&gt;"",跳高!M29&amp;"cm","")</f>
        <v>100cm</v>
      </c>
      <c r="D5" s="50">
        <f>跳高!N29</f>
        <v>4</v>
      </c>
      <c r="E5" s="18"/>
      <c r="F5" s="50" t="str">
        <f>跳高!B42</f>
        <v>五年甲班</v>
      </c>
      <c r="G5" s="50" t="str">
        <f>跳高!C42</f>
        <v>林洧彤</v>
      </c>
      <c r="H5" s="52" t="str">
        <f>IF(跳高!M42&lt;&gt;"",跳高!M42&amp;"cm","")</f>
        <v>100cm</v>
      </c>
      <c r="I5" s="50"/>
    </row>
    <row r="6" spans="1:9">
      <c r="A6" s="50" t="str">
        <f>跳高!B30</f>
        <v>五年甲班</v>
      </c>
      <c r="B6" s="50" t="str">
        <f>跳高!C30</f>
        <v>周洧暵</v>
      </c>
      <c r="C6" s="52" t="str">
        <f>IF(跳高!M30&lt;&gt;"",跳高!M30&amp;"cm","")</f>
        <v>90cm</v>
      </c>
      <c r="D6" s="50" t="str">
        <f>跳高!N30</f>
        <v/>
      </c>
      <c r="E6" s="18"/>
      <c r="F6" s="50" t="str">
        <f>跳高!B43</f>
        <v>五年甲班</v>
      </c>
      <c r="G6" s="50" t="str">
        <f>跳高!C43</f>
        <v>陳璿安</v>
      </c>
      <c r="H6" s="52" t="str">
        <f>IF(跳高!M43&lt;&gt;"",跳高!M43&amp;"cm","")</f>
        <v>85cm</v>
      </c>
      <c r="I6" s="50" t="str">
        <f>跳高!N43</f>
        <v/>
      </c>
    </row>
    <row r="7" spans="1:9">
      <c r="A7" s="50" t="str">
        <f>跳高!B31</f>
        <v>五年乙班</v>
      </c>
      <c r="B7" s="50" t="str">
        <f>跳高!C31</f>
        <v>陳浩瑜</v>
      </c>
      <c r="C7" s="52" t="str">
        <f>IF(跳高!M31&lt;&gt;"",跳高!M31&amp;"cm","")</f>
        <v>100cm</v>
      </c>
      <c r="D7" s="50">
        <f>跳高!N31</f>
        <v>5</v>
      </c>
      <c r="E7" s="18"/>
      <c r="F7" s="50" t="str">
        <f>跳高!B44</f>
        <v>五年乙班</v>
      </c>
      <c r="G7" s="50" t="str">
        <f>跳高!C44</f>
        <v>張伊涵</v>
      </c>
      <c r="H7" s="52" t="str">
        <f>IF(跳高!M44&lt;&gt;"",跳高!M44&amp;"cm","")</f>
        <v>90cm</v>
      </c>
      <c r="I7" s="50" t="str">
        <f>跳高!N44</f>
        <v/>
      </c>
    </row>
    <row r="8" spans="1:9">
      <c r="A8" s="50" t="str">
        <f>跳高!B32</f>
        <v>五年乙班</v>
      </c>
      <c r="B8" s="50" t="str">
        <f>跳高!C32</f>
        <v>范耀洋</v>
      </c>
      <c r="C8" s="52" t="str">
        <f>IF(跳高!M32&lt;&gt;"",跳高!M32&amp;"cm","")</f>
        <v>95cm</v>
      </c>
      <c r="D8" s="50" t="str">
        <f>跳高!N32</f>
        <v/>
      </c>
      <c r="E8" s="18"/>
      <c r="F8" s="50" t="str">
        <f>跳高!B45</f>
        <v>五年乙班</v>
      </c>
      <c r="G8" s="50" t="str">
        <f>跳高!C45</f>
        <v>趙婕錡</v>
      </c>
      <c r="H8" s="52" t="str">
        <f>IF(跳高!M45&lt;&gt;"",跳高!M45&amp;"cm","")</f>
        <v>95cm</v>
      </c>
      <c r="I8" s="50">
        <f>跳高!N45</f>
        <v>6</v>
      </c>
    </row>
    <row r="9" spans="1:9">
      <c r="A9" s="50" t="str">
        <f>跳高!B33</f>
        <v>五年丙班</v>
      </c>
      <c r="B9" s="50" t="str">
        <f>跳高!C33</f>
        <v>楊迦得</v>
      </c>
      <c r="C9" s="52" t="str">
        <f>IF(跳高!M33&lt;&gt;"",跳高!M33&amp;"cm","")</f>
        <v>100cm</v>
      </c>
      <c r="D9" s="50">
        <f>跳高!N33</f>
        <v>3</v>
      </c>
      <c r="E9" s="18"/>
      <c r="F9" s="50" t="str">
        <f>跳高!B46</f>
        <v>五年丙班</v>
      </c>
      <c r="G9" s="50" t="str">
        <f>跳高!C46</f>
        <v>巫宜臻</v>
      </c>
      <c r="H9" s="52" t="str">
        <f>IF(跳高!M46&lt;&gt;"",跳高!M46&amp;"cm","")</f>
        <v>105cm</v>
      </c>
      <c r="I9" s="50">
        <f>跳高!N46</f>
        <v>2</v>
      </c>
    </row>
    <row r="10" spans="1:9">
      <c r="A10" s="50" t="str">
        <f>跳高!B34</f>
        <v>五年丙班</v>
      </c>
      <c r="B10" s="50" t="str">
        <f>跳高!C34</f>
        <v>江承謙</v>
      </c>
      <c r="C10" s="52" t="str">
        <f>IF(跳高!M34&lt;&gt;"",跳高!M34&amp;"cm","")</f>
        <v>110cm</v>
      </c>
      <c r="D10" s="50">
        <f>跳高!N34</f>
        <v>1</v>
      </c>
      <c r="E10" s="18"/>
      <c r="F10" s="50" t="str">
        <f>跳高!B47</f>
        <v>五年丙班</v>
      </c>
      <c r="G10" s="50" t="str">
        <f>跳高!C47</f>
        <v>潘子靖</v>
      </c>
      <c r="H10" s="52" t="str">
        <f>IF(跳高!M47&lt;&gt;"",跳高!M47&amp;"cm","")</f>
        <v>100cm</v>
      </c>
      <c r="I10" s="50">
        <f>跳高!N47</f>
        <v>3</v>
      </c>
    </row>
    <row r="11" spans="1:9">
      <c r="A11" s="50" t="str">
        <f>跳高!B35</f>
        <v>五年丁班</v>
      </c>
      <c r="B11" s="50" t="str">
        <f>跳高!C35</f>
        <v>簡誠逸</v>
      </c>
      <c r="C11" s="52" t="str">
        <f>IF(跳高!M35&lt;&gt;"",跳高!M35&amp;"cm","")</f>
        <v/>
      </c>
      <c r="D11" s="50" t="str">
        <f>跳高!N35</f>
        <v/>
      </c>
      <c r="E11" s="18"/>
      <c r="F11" s="50" t="str">
        <f>跳高!B48</f>
        <v>五年丁班</v>
      </c>
      <c r="G11" s="50" t="str">
        <f>跳高!C48</f>
        <v>劉苡涵</v>
      </c>
      <c r="H11" s="52" t="str">
        <f>IF(跳高!M48&lt;&gt;"",跳高!M48&amp;"cm","")</f>
        <v>85cm</v>
      </c>
      <c r="I11" s="50" t="str">
        <f>跳高!N48</f>
        <v/>
      </c>
    </row>
    <row r="12" spans="1:9">
      <c r="A12" s="50" t="str">
        <f>跳高!B36</f>
        <v>五年丁班</v>
      </c>
      <c r="B12" s="50" t="str">
        <f>跳高!C36</f>
        <v>丁建亨</v>
      </c>
      <c r="C12" s="52" t="str">
        <f>IF(跳高!M36&lt;&gt;"",跳高!M36&amp;"cm","")</f>
        <v>105cm</v>
      </c>
      <c r="D12" s="50">
        <f>跳高!N36</f>
        <v>2</v>
      </c>
      <c r="E12" s="18"/>
      <c r="F12" s="50" t="str">
        <f>跳高!B49</f>
        <v>五年丁班</v>
      </c>
      <c r="G12" s="50" t="str">
        <f>跳高!C49</f>
        <v>林欣儒</v>
      </c>
      <c r="H12" s="52" t="str">
        <f>IF(跳高!M49&lt;&gt;"",跳高!M49&amp;"cm","")</f>
        <v>85cm</v>
      </c>
      <c r="I12" s="50" t="str">
        <f>跳高!N49</f>
        <v/>
      </c>
    </row>
    <row r="13" spans="1:9">
      <c r="A13" s="50" t="str">
        <f>跳高!B37</f>
        <v>五年戊班</v>
      </c>
      <c r="B13" s="50" t="str">
        <f>跳高!C37</f>
        <v>陳俊友</v>
      </c>
      <c r="C13" s="52" t="str">
        <f>IF(跳高!M37&lt;&gt;"",跳高!M37&amp;"cm","")</f>
        <v>100cm</v>
      </c>
      <c r="D13" s="50">
        <f>跳高!N37</f>
        <v>6</v>
      </c>
      <c r="E13" s="18"/>
      <c r="F13" s="50" t="str">
        <f>跳高!B50</f>
        <v>五年戊班</v>
      </c>
      <c r="G13" s="50" t="str">
        <f>跳高!C50</f>
        <v>許雅晴</v>
      </c>
      <c r="H13" s="52" t="str">
        <f>IF(跳高!M50&lt;&gt;"",跳高!M50&amp;"cm","")</f>
        <v>95cm</v>
      </c>
      <c r="I13" s="50">
        <f>跳高!N50</f>
        <v>5</v>
      </c>
    </row>
    <row r="14" spans="1:9">
      <c r="A14" s="50" t="str">
        <f>跳高!B38</f>
        <v>五年戊班</v>
      </c>
      <c r="B14" s="50" t="str">
        <f>跳高!C38</f>
        <v>王奕翔</v>
      </c>
      <c r="C14" s="52" t="str">
        <f>IF(跳高!M38&lt;&gt;"",跳高!M38&amp;"cm","")</f>
        <v>95cm</v>
      </c>
      <c r="D14" s="50" t="str">
        <f>跳高!N38</f>
        <v/>
      </c>
      <c r="E14" s="18"/>
      <c r="F14" s="50" t="str">
        <f>跳高!B51</f>
        <v>五年戊班</v>
      </c>
      <c r="G14" s="50" t="str">
        <f>跳高!C51</f>
        <v>李佩軒</v>
      </c>
      <c r="H14" s="52" t="str">
        <f>IF(跳高!M51&lt;&gt;"",跳高!M51&amp;"cm","")</f>
        <v>105cm</v>
      </c>
      <c r="I14" s="50">
        <f>跳高!N51</f>
        <v>1</v>
      </c>
    </row>
    <row r="15" spans="1:9">
      <c r="A15" s="18"/>
      <c r="B15" s="18"/>
      <c r="C15" s="18"/>
      <c r="D15" s="18"/>
      <c r="E15" s="18"/>
      <c r="F15" s="18"/>
      <c r="G15" s="18"/>
      <c r="H15" s="18"/>
      <c r="I15" s="18"/>
    </row>
    <row r="16" spans="1:9">
      <c r="A16" s="64" t="str">
        <f>LEFT(壘球!A27,4)</f>
        <v>五男壘球</v>
      </c>
      <c r="B16" s="64"/>
      <c r="C16" s="64"/>
      <c r="D16" s="64"/>
      <c r="E16" s="18"/>
      <c r="F16" s="64" t="str">
        <f>LEFT(壘球!A40,4)</f>
        <v>五女壘球</v>
      </c>
      <c r="G16" s="64"/>
      <c r="H16" s="64"/>
      <c r="I16" s="64"/>
    </row>
    <row r="17" spans="1:9">
      <c r="A17" s="50" t="str">
        <f>LEFT(壘球!B28,4)</f>
        <v>班級</v>
      </c>
      <c r="B17" s="50" t="str">
        <f>LEFT(壘球!C28,4)</f>
        <v>姓名</v>
      </c>
      <c r="C17" s="50" t="str">
        <f>LEFT(壘球!G28,4)</f>
        <v>最佳成績</v>
      </c>
      <c r="D17" s="50" t="str">
        <f>LEFT(壘球!H28,4)</f>
        <v>名次</v>
      </c>
      <c r="E17" s="18"/>
      <c r="F17" s="50" t="str">
        <f>壘球!B41</f>
        <v>班級</v>
      </c>
      <c r="G17" s="50" t="str">
        <f>壘球!C41</f>
        <v>姓名</v>
      </c>
      <c r="H17" s="50" t="str">
        <f>壘球!G41</f>
        <v>最佳成績</v>
      </c>
      <c r="I17" s="50" t="str">
        <f>壘球!H41</f>
        <v>名次</v>
      </c>
    </row>
    <row r="18" spans="1:9">
      <c r="A18" s="50" t="str">
        <f>LEFT(壘球!B29,4)</f>
        <v>五年甲班</v>
      </c>
      <c r="B18" s="50" t="str">
        <f>LEFT(壘球!C29,4)</f>
        <v>黃仲毅</v>
      </c>
      <c r="C18" s="52" t="str">
        <f>IF(壘球!G29&lt;&gt;"",壘球!G29&amp;"m","")</f>
        <v>25.34m</v>
      </c>
      <c r="D18" s="50" t="str">
        <f>LEFT(壘球!H29,4)</f>
        <v>2</v>
      </c>
      <c r="E18" s="18"/>
      <c r="F18" s="50" t="str">
        <f>壘球!B42</f>
        <v>五年甲班</v>
      </c>
      <c r="G18" s="50" t="str">
        <f>壘球!C42</f>
        <v>李詩瑩</v>
      </c>
      <c r="H18" s="50" t="str">
        <f>IF(壘球!G42&lt;&gt;"",壘球!G42&amp;"m","")</f>
        <v>9.41m</v>
      </c>
      <c r="I18" s="50" t="str">
        <f>壘球!H42</f>
        <v/>
      </c>
    </row>
    <row r="19" spans="1:9">
      <c r="A19" s="50" t="str">
        <f>LEFT(壘球!B30,4)</f>
        <v>五年甲班</v>
      </c>
      <c r="B19" s="50" t="str">
        <f>LEFT(壘球!C30,4)</f>
        <v>廖子竣</v>
      </c>
      <c r="C19" s="52" t="str">
        <f>IF(壘球!G30&lt;&gt;"",壘球!G30&amp;"m","")</f>
        <v>23.98m</v>
      </c>
      <c r="D19" s="50" t="str">
        <f>LEFT(壘球!H30,4)</f>
        <v>3</v>
      </c>
      <c r="E19" s="18"/>
      <c r="F19" s="50" t="str">
        <f>壘球!B43</f>
        <v>五年甲班</v>
      </c>
      <c r="G19" s="50" t="str">
        <f>壘球!C43</f>
        <v>張子柔</v>
      </c>
      <c r="H19" s="52" t="str">
        <f>IF(壘球!G43&lt;&gt;"",壘球!G43&amp;"m","")</f>
        <v>19.48m</v>
      </c>
      <c r="I19" s="50">
        <f>壘球!H43</f>
        <v>3</v>
      </c>
    </row>
    <row r="20" spans="1:9">
      <c r="A20" s="50" t="str">
        <f>LEFT(壘球!B31,4)</f>
        <v>五年乙班</v>
      </c>
      <c r="B20" s="50" t="str">
        <f>LEFT(壘球!C31,4)</f>
        <v>吳承澤</v>
      </c>
      <c r="C20" s="52" t="str">
        <f>IF(壘球!G31&lt;&gt;"",壘球!G31&amp;"m","")</f>
        <v>21.7m</v>
      </c>
      <c r="D20" s="50" t="str">
        <f>LEFT(壘球!H31,4)</f>
        <v>6</v>
      </c>
      <c r="E20" s="18"/>
      <c r="F20" s="50" t="str">
        <f>壘球!B44</f>
        <v>五年乙班</v>
      </c>
      <c r="G20" s="50" t="str">
        <f>壘球!C44</f>
        <v>林妍芯</v>
      </c>
      <c r="H20" s="52" t="str">
        <f>IF(壘球!G44&lt;&gt;"",壘球!G44&amp;"m","")</f>
        <v>14.99m</v>
      </c>
      <c r="I20" s="50" t="str">
        <f>壘球!H44</f>
        <v/>
      </c>
    </row>
    <row r="21" spans="1:9">
      <c r="A21" s="50" t="str">
        <f>LEFT(壘球!B32,4)</f>
        <v>五年乙班</v>
      </c>
      <c r="B21" s="50" t="str">
        <f>LEFT(壘球!C32,4)</f>
        <v>吳冠駤</v>
      </c>
      <c r="C21" s="52" t="str">
        <f>IF(壘球!G32&lt;&gt;"",壘球!G32&amp;"m","")</f>
        <v>15.39m</v>
      </c>
      <c r="D21" s="50" t="str">
        <f>LEFT(壘球!H32,4)</f>
        <v/>
      </c>
      <c r="E21" s="18"/>
      <c r="F21" s="50" t="str">
        <f>壘球!B45</f>
        <v>五年乙班</v>
      </c>
      <c r="G21" s="50" t="str">
        <f>壘球!C45</f>
        <v>劉恩喬</v>
      </c>
      <c r="H21" s="52" t="str">
        <f>IF(壘球!G45&lt;&gt;"",壘球!G45&amp;"m","")</f>
        <v>18.86m</v>
      </c>
      <c r="I21" s="50">
        <f>壘球!H45</f>
        <v>4</v>
      </c>
    </row>
    <row r="22" spans="1:9">
      <c r="A22" s="50" t="str">
        <f>LEFT(壘球!B33,4)</f>
        <v>五年丙班</v>
      </c>
      <c r="B22" s="50" t="str">
        <f>LEFT(壘球!C33,4)</f>
        <v>楊迦得</v>
      </c>
      <c r="C22" s="52" t="str">
        <f>IF(壘球!G33&lt;&gt;"",壘球!G33&amp;"m","")</f>
        <v>22.46m</v>
      </c>
      <c r="D22" s="50" t="str">
        <f>LEFT(壘球!H33,4)</f>
        <v>4</v>
      </c>
      <c r="E22" s="18"/>
      <c r="F22" s="50" t="str">
        <f>壘球!B46</f>
        <v>五年丙班</v>
      </c>
      <c r="G22" s="50" t="str">
        <f>壘球!C46</f>
        <v>潘子靖</v>
      </c>
      <c r="H22" s="52" t="str">
        <f>IF(壘球!G46&lt;&gt;"",壘球!G46&amp;"m","")</f>
        <v>13.3m</v>
      </c>
      <c r="I22" s="50" t="str">
        <f>壘球!H46</f>
        <v/>
      </c>
    </row>
    <row r="23" spans="1:9">
      <c r="A23" s="50" t="str">
        <f>LEFT(壘球!B34,4)</f>
        <v>五年丙班</v>
      </c>
      <c r="B23" s="50" t="str">
        <f>LEFT(壘球!C34,4)</f>
        <v>林旻佑</v>
      </c>
      <c r="C23" s="52" t="str">
        <f>IF(壘球!G34&lt;&gt;"",壘球!G34&amp;"m","")</f>
        <v>16m</v>
      </c>
      <c r="D23" s="50" t="str">
        <f>LEFT(壘球!H34,4)</f>
        <v/>
      </c>
      <c r="E23" s="18"/>
      <c r="F23" s="50" t="str">
        <f>壘球!B47</f>
        <v>五年丙班</v>
      </c>
      <c r="G23" s="50" t="str">
        <f>壘球!C47</f>
        <v>李雨婕</v>
      </c>
      <c r="H23" s="52" t="str">
        <f>IF(壘球!G47&lt;&gt;"",壘球!G47&amp;"m","")</f>
        <v>23.58m</v>
      </c>
      <c r="I23" s="50">
        <f>壘球!H47</f>
        <v>1</v>
      </c>
    </row>
    <row r="24" spans="1:9">
      <c r="A24" s="50" t="str">
        <f>LEFT(壘球!B35,4)</f>
        <v>五年丁班</v>
      </c>
      <c r="B24" s="50" t="str">
        <f>LEFT(壘球!C35,4)</f>
        <v>林煜翔</v>
      </c>
      <c r="C24" s="52" t="str">
        <f>IF(壘球!G35&lt;&gt;"",壘球!G35&amp;"m","")</f>
        <v>19.1m</v>
      </c>
      <c r="D24" s="50" t="str">
        <f>LEFT(壘球!H35,4)</f>
        <v/>
      </c>
      <c r="E24" s="18"/>
      <c r="F24" s="50" t="str">
        <f>壘球!B48</f>
        <v>五年丁班</v>
      </c>
      <c r="G24" s="50" t="str">
        <f>壘球!C48</f>
        <v>李凡綺</v>
      </c>
      <c r="H24" s="52" t="str">
        <f>IF(壘球!G48&lt;&gt;"",壘球!G48&amp;"m","")</f>
        <v>18.48m</v>
      </c>
      <c r="I24" s="50">
        <f>壘球!H48</f>
        <v>5</v>
      </c>
    </row>
    <row r="25" spans="1:9">
      <c r="A25" s="50" t="str">
        <f>LEFT(壘球!B36,4)</f>
        <v>五年丁班</v>
      </c>
      <c r="B25" s="50" t="str">
        <f>LEFT(壘球!C36,4)</f>
        <v>林尚緯</v>
      </c>
      <c r="C25" s="52" t="str">
        <f>IF(壘球!G36&lt;&gt;"",壘球!G36&amp;"m","")</f>
        <v>8.62m</v>
      </c>
      <c r="D25" s="50" t="str">
        <f>LEFT(壘球!H36,4)</f>
        <v/>
      </c>
      <c r="E25" s="18"/>
      <c r="F25" s="50" t="str">
        <f>壘球!B49</f>
        <v>五年丁班</v>
      </c>
      <c r="G25" s="50" t="str">
        <f>壘球!C49</f>
        <v>江昀蒨</v>
      </c>
      <c r="H25" s="52" t="str">
        <f>IF(壘球!G49&lt;&gt;"",壘球!G49&amp;"m","")</f>
        <v>11.45m</v>
      </c>
      <c r="I25" s="50" t="str">
        <f>壘球!H49</f>
        <v/>
      </c>
    </row>
    <row r="26" spans="1:9">
      <c r="A26" s="50" t="str">
        <f>LEFT(壘球!B37,4)</f>
        <v>五年戊班</v>
      </c>
      <c r="B26" s="50" t="str">
        <f>LEFT(壘球!C37,4)</f>
        <v>李家鴻</v>
      </c>
      <c r="C26" s="52" t="str">
        <f>IF(壘球!G37&lt;&gt;"",壘球!G37&amp;"m","")</f>
        <v>27.48m</v>
      </c>
      <c r="D26" s="50" t="str">
        <f>LEFT(壘球!H37,4)</f>
        <v>1</v>
      </c>
      <c r="E26" s="18"/>
      <c r="F26" s="50" t="str">
        <f>壘球!B50</f>
        <v>五年戊班</v>
      </c>
      <c r="G26" s="50" t="str">
        <f>壘球!C50</f>
        <v>陳言亭</v>
      </c>
      <c r="H26" s="52" t="str">
        <f>IF(壘球!G50&lt;&gt;"",壘球!G50&amp;"m","")</f>
        <v>19.69m</v>
      </c>
      <c r="I26" s="50">
        <f>壘球!H50</f>
        <v>2</v>
      </c>
    </row>
    <row r="27" spans="1:9">
      <c r="A27" s="50" t="str">
        <f>LEFT(壘球!B38,4)</f>
        <v>五年戊班</v>
      </c>
      <c r="B27" s="50" t="str">
        <f>LEFT(壘球!C38,4)</f>
        <v>周裕彬</v>
      </c>
      <c r="C27" s="52" t="str">
        <f>IF(壘球!G38&lt;&gt;"",壘球!G38&amp;"m","")</f>
        <v>22.32m</v>
      </c>
      <c r="D27" s="50" t="str">
        <f>LEFT(壘球!H38,4)</f>
        <v>5</v>
      </c>
      <c r="E27" s="18"/>
      <c r="F27" s="50" t="str">
        <f>壘球!B51</f>
        <v>五年戊班</v>
      </c>
      <c r="G27" s="50" t="str">
        <f>壘球!C51</f>
        <v>曾晨曦</v>
      </c>
      <c r="H27" s="52" t="str">
        <f>IF(壘球!G51&lt;&gt;"",壘球!G51&amp;"m","")</f>
        <v>16.73m</v>
      </c>
      <c r="I27" s="50">
        <f>壘球!H51</f>
        <v>6</v>
      </c>
    </row>
    <row r="28" spans="1:9">
      <c r="A28" s="18"/>
      <c r="B28" s="18"/>
      <c r="C28" s="18"/>
      <c r="D28" s="18"/>
      <c r="E28" s="18"/>
      <c r="F28" s="18"/>
      <c r="G28" s="18"/>
      <c r="H28" s="18"/>
      <c r="I28" s="18"/>
    </row>
    <row r="29" spans="1:9">
      <c r="A29" s="64" t="str">
        <f>LEFT(跳遠!A1,4)</f>
        <v>六男跳遠</v>
      </c>
      <c r="B29" s="64"/>
      <c r="C29" s="64"/>
      <c r="D29" s="64"/>
      <c r="E29" s="18"/>
      <c r="F29" s="64" t="str">
        <f>LEFT(跳遠!A14,4)</f>
        <v>六女跳遠</v>
      </c>
      <c r="G29" s="64"/>
      <c r="H29" s="64"/>
      <c r="I29" s="64"/>
    </row>
    <row r="30" spans="1:9">
      <c r="A30" s="50" t="str">
        <f>跳遠!B2</f>
        <v>班級</v>
      </c>
      <c r="B30" s="50" t="str">
        <f>跳遠!C2</f>
        <v>姓名</v>
      </c>
      <c r="C30" s="50" t="str">
        <f>跳遠!G2</f>
        <v>最佳成績</v>
      </c>
      <c r="D30" s="50" t="str">
        <f>跳遠!H2</f>
        <v>名次</v>
      </c>
      <c r="E30" s="18"/>
      <c r="F30" s="50" t="str">
        <f>跳遠!B15</f>
        <v>班級</v>
      </c>
      <c r="G30" s="50" t="str">
        <f>跳遠!C15</f>
        <v>姓名</v>
      </c>
      <c r="H30" s="50" t="str">
        <f>跳遠!G15</f>
        <v>最佳成績</v>
      </c>
      <c r="I30" s="50" t="str">
        <f>跳遠!H15</f>
        <v>名次</v>
      </c>
    </row>
    <row r="31" spans="1:9">
      <c r="A31" s="50" t="str">
        <f>跳遠!B3</f>
        <v>六年甲班</v>
      </c>
      <c r="B31" s="50" t="str">
        <f>跳遠!C3</f>
        <v>張祐嘉</v>
      </c>
      <c r="C31" s="52" t="str">
        <f>IF(跳遠!G3&lt;&gt;"",跳遠!G3&amp;"m","")</f>
        <v>2.99m</v>
      </c>
      <c r="D31" s="50" t="str">
        <f>跳遠!H3</f>
        <v/>
      </c>
      <c r="E31" s="18"/>
      <c r="F31" s="50" t="str">
        <f>跳遠!B16</f>
        <v>六年甲班</v>
      </c>
      <c r="G31" s="50" t="str">
        <f>跳遠!C16</f>
        <v>張育綾</v>
      </c>
      <c r="H31" s="52" t="str">
        <f>IF(跳遠!G16&lt;&gt;"",跳遠!G16&amp;"m","")</f>
        <v/>
      </c>
      <c r="I31" s="50" t="str">
        <f>跳遠!H16</f>
        <v/>
      </c>
    </row>
    <row r="32" spans="1:9">
      <c r="A32" s="50" t="str">
        <f>跳遠!B4</f>
        <v>六年甲班</v>
      </c>
      <c r="B32" s="50" t="str">
        <f>跳遠!C4</f>
        <v>陳詳太</v>
      </c>
      <c r="C32" s="52" t="str">
        <f>IF(跳遠!G4&lt;&gt;"",跳遠!G4&amp;"m","")</f>
        <v>3.03m</v>
      </c>
      <c r="D32" s="50" t="str">
        <f>跳遠!H4</f>
        <v/>
      </c>
      <c r="E32" s="18"/>
      <c r="F32" s="50" t="str">
        <f>跳遠!B17</f>
        <v>六年甲班</v>
      </c>
      <c r="G32" s="50" t="str">
        <f>跳遠!C17</f>
        <v>陳品婕</v>
      </c>
      <c r="H32" s="52" t="str">
        <f>IF(跳遠!G17&lt;&gt;"",跳遠!G17&amp;"m","")</f>
        <v>2.89m</v>
      </c>
      <c r="I32" s="50" t="str">
        <f>跳遠!H17</f>
        <v/>
      </c>
    </row>
    <row r="33" spans="1:9">
      <c r="A33" s="50" t="str">
        <f>跳遠!B5</f>
        <v>六年乙班</v>
      </c>
      <c r="B33" s="50" t="str">
        <f>跳遠!C5</f>
        <v>陳旻佑</v>
      </c>
      <c r="C33" s="52" t="str">
        <f>IF(跳遠!G5&lt;&gt;"",跳遠!G5&amp;"m","")</f>
        <v/>
      </c>
      <c r="D33" s="50" t="str">
        <f>跳遠!H5</f>
        <v/>
      </c>
      <c r="E33" s="18"/>
      <c r="F33" s="50" t="str">
        <f>跳遠!B18</f>
        <v>六年乙班</v>
      </c>
      <c r="G33" s="50" t="str">
        <f>跳遠!C18</f>
        <v>涂惠雯</v>
      </c>
      <c r="H33" s="52" t="str">
        <f>IF(跳遠!G18&lt;&gt;"",跳遠!G18&amp;"m","")</f>
        <v>3.04m</v>
      </c>
      <c r="I33" s="50">
        <f>跳遠!H18</f>
        <v>5</v>
      </c>
    </row>
    <row r="34" spans="1:9">
      <c r="A34" s="50" t="str">
        <f>跳遠!B6</f>
        <v>六年乙班</v>
      </c>
      <c r="B34" s="50" t="str">
        <f>跳遠!C6</f>
        <v>黃國書</v>
      </c>
      <c r="C34" s="52" t="str">
        <f>IF(跳遠!G6&lt;&gt;"",跳遠!G6&amp;"m","")</f>
        <v>3.37m</v>
      </c>
      <c r="D34" s="50">
        <f>跳遠!H6</f>
        <v>5</v>
      </c>
      <c r="E34" s="18"/>
      <c r="F34" s="50" t="str">
        <f>跳遠!B19</f>
        <v>六年乙班</v>
      </c>
      <c r="G34" s="50" t="str">
        <f>跳遠!C19</f>
        <v>江蓁諭</v>
      </c>
      <c r="H34" s="52" t="str">
        <f>IF(跳遠!G19&lt;&gt;"",跳遠!G19&amp;"m","")</f>
        <v/>
      </c>
      <c r="I34" s="50" t="str">
        <f>跳遠!H19</f>
        <v/>
      </c>
    </row>
    <row r="35" spans="1:9">
      <c r="A35" s="50" t="str">
        <f>跳遠!B7</f>
        <v>六年丙班</v>
      </c>
      <c r="B35" s="50" t="str">
        <f>跳遠!C7</f>
        <v>陳岫玄</v>
      </c>
      <c r="C35" s="52" t="str">
        <f>IF(跳遠!G7&lt;&gt;"",跳遠!G7&amp;"m","")</f>
        <v>3.53m</v>
      </c>
      <c r="D35" s="50">
        <f>跳遠!H7</f>
        <v>2</v>
      </c>
      <c r="E35" s="18"/>
      <c r="F35" s="50" t="str">
        <f>跳遠!B20</f>
        <v>六年丙班</v>
      </c>
      <c r="G35" s="50" t="str">
        <f>跳遠!C20</f>
        <v>林鈺善</v>
      </c>
      <c r="H35" s="52" t="str">
        <f>IF(跳遠!G20&lt;&gt;"",跳遠!G20&amp;"m","")</f>
        <v>3.39m</v>
      </c>
      <c r="I35" s="50">
        <f>跳遠!H20</f>
        <v>2</v>
      </c>
    </row>
    <row r="36" spans="1:9">
      <c r="A36" s="50" t="str">
        <f>跳遠!B8</f>
        <v>六年丙班</v>
      </c>
      <c r="B36" s="50" t="str">
        <f>跳遠!C8</f>
        <v>林奕廷</v>
      </c>
      <c r="C36" s="52" t="str">
        <f>IF(跳遠!G8&lt;&gt;"",跳遠!G8&amp;"m","")</f>
        <v>3.05m</v>
      </c>
      <c r="D36" s="50">
        <f>跳遠!H8</f>
        <v>6</v>
      </c>
      <c r="E36" s="18"/>
      <c r="F36" s="50" t="str">
        <f>跳遠!B21</f>
        <v>六年丙班</v>
      </c>
      <c r="G36" s="50" t="str">
        <f>跳遠!C21</f>
        <v>陳育汝</v>
      </c>
      <c r="H36" s="52" t="str">
        <f>IF(跳遠!G21&lt;&gt;"",跳遠!G21&amp;"m","")</f>
        <v>3.28m</v>
      </c>
      <c r="I36" s="50">
        <f>跳遠!H21</f>
        <v>3</v>
      </c>
    </row>
    <row r="37" spans="1:9">
      <c r="A37" s="50" t="str">
        <f>跳遠!B9</f>
        <v>六年丁班</v>
      </c>
      <c r="B37" s="50" t="str">
        <f>跳遠!C9</f>
        <v>鄭亦勛</v>
      </c>
      <c r="C37" s="52" t="str">
        <f>IF(跳遠!G9&lt;&gt;"",跳遠!G9&amp;"m","")</f>
        <v>2.98m</v>
      </c>
      <c r="D37" s="50" t="str">
        <f>跳遠!H9</f>
        <v/>
      </c>
      <c r="E37" s="18"/>
      <c r="F37" s="50" t="str">
        <f>跳遠!B22</f>
        <v>六年丁班</v>
      </c>
      <c r="G37" s="50" t="str">
        <f>跳遠!C22</f>
        <v>羅沛芹</v>
      </c>
      <c r="H37" s="52" t="str">
        <f>IF(跳遠!G22&lt;&gt;"",跳遠!G22&amp;"m","")</f>
        <v>2.93m</v>
      </c>
      <c r="I37" s="50">
        <f>跳遠!H22</f>
        <v>6</v>
      </c>
    </row>
    <row r="38" spans="1:9">
      <c r="A38" s="50" t="str">
        <f>跳遠!B10</f>
        <v>六年丁班</v>
      </c>
      <c r="B38" s="50" t="str">
        <f>跳遠!C10</f>
        <v>林高丞</v>
      </c>
      <c r="C38" s="52" t="str">
        <f>IF(跳遠!G10&lt;&gt;"",跳遠!G10&amp;"m","")</f>
        <v>3.38m</v>
      </c>
      <c r="D38" s="50">
        <f>跳遠!H10</f>
        <v>4</v>
      </c>
      <c r="E38" s="18"/>
      <c r="F38" s="50" t="str">
        <f>跳遠!B23</f>
        <v>六年丁班</v>
      </c>
      <c r="G38" s="50" t="str">
        <f>跳遠!C23</f>
        <v>張庭瑜</v>
      </c>
      <c r="H38" s="52" t="str">
        <f>IF(跳遠!G23&lt;&gt;"",跳遠!G23&amp;"m","")</f>
        <v>3.27m</v>
      </c>
      <c r="I38" s="50">
        <f>跳遠!H23</f>
        <v>4</v>
      </c>
    </row>
    <row r="39" spans="1:9">
      <c r="A39" s="50" t="str">
        <f>跳遠!B11</f>
        <v>六年戊班</v>
      </c>
      <c r="B39" s="50" t="str">
        <f>跳遠!C11</f>
        <v>洪凱威</v>
      </c>
      <c r="C39" s="52" t="str">
        <f>IF(跳遠!G11&lt;&gt;"",跳遠!G11&amp;"m","")</f>
        <v>3.54m</v>
      </c>
      <c r="D39" s="50">
        <f>跳遠!H11</f>
        <v>1</v>
      </c>
      <c r="E39" s="18"/>
      <c r="F39" s="50" t="str">
        <f>跳遠!B24</f>
        <v>六年戊班</v>
      </c>
      <c r="G39" s="50" t="str">
        <f>跳遠!C24</f>
        <v>張睿恩</v>
      </c>
      <c r="H39" s="52" t="str">
        <f>IF(跳遠!G24&lt;&gt;"",跳遠!G24&amp;"m","")</f>
        <v/>
      </c>
      <c r="I39" s="50" t="str">
        <f>跳遠!H24</f>
        <v/>
      </c>
    </row>
    <row r="40" spans="1:9">
      <c r="A40" s="50" t="str">
        <f>跳遠!B12</f>
        <v>六年戊班</v>
      </c>
      <c r="B40" s="50" t="str">
        <f>跳遠!C12</f>
        <v>陳宥嘉</v>
      </c>
      <c r="C40" s="52" t="str">
        <f>IF(跳遠!G12&lt;&gt;"",跳遠!G12&amp;"m","")</f>
        <v>3.44m</v>
      </c>
      <c r="D40" s="50">
        <f>跳遠!H12</f>
        <v>3</v>
      </c>
      <c r="E40" s="18"/>
      <c r="F40" s="50" t="str">
        <f>跳遠!B25</f>
        <v>六年戊班</v>
      </c>
      <c r="G40" s="50" t="str">
        <f>跳遠!C25</f>
        <v>葉羽恩</v>
      </c>
      <c r="H40" s="52" t="str">
        <f>IF(跳遠!G25&lt;&gt;"",跳遠!G25&amp;"m","")</f>
        <v>3.55m</v>
      </c>
      <c r="I40" s="50">
        <f>跳遠!H25</f>
        <v>1</v>
      </c>
    </row>
    <row r="41" spans="1:9">
      <c r="A41" s="18"/>
      <c r="B41" s="18"/>
      <c r="C41" s="18"/>
      <c r="D41" s="18"/>
      <c r="E41" s="18"/>
      <c r="F41" s="18"/>
      <c r="G41" s="18"/>
      <c r="H41" s="18"/>
      <c r="I41" s="18"/>
    </row>
    <row r="42" spans="1:9">
      <c r="A42" s="64" t="str">
        <f>LEFT(鉛球!A1,4)</f>
        <v>六男鉛球</v>
      </c>
      <c r="B42" s="64"/>
      <c r="C42" s="64"/>
      <c r="D42" s="64"/>
      <c r="E42" s="18"/>
      <c r="F42" s="64" t="str">
        <f>LEFT(鉛球!A14,4)</f>
        <v>六女鉛球</v>
      </c>
      <c r="G42" s="64"/>
      <c r="H42" s="64"/>
      <c r="I42" s="64"/>
    </row>
    <row r="43" spans="1:9">
      <c r="A43" s="50" t="str">
        <f>鉛球!B2</f>
        <v>班級</v>
      </c>
      <c r="B43" s="50" t="str">
        <f>鉛球!C2</f>
        <v>姓名</v>
      </c>
      <c r="C43" s="50" t="str">
        <f>鉛球!D2</f>
        <v>最佳成績</v>
      </c>
      <c r="D43" s="50" t="str">
        <f>鉛球!E2</f>
        <v>名次</v>
      </c>
      <c r="E43" s="18"/>
      <c r="F43" s="50" t="str">
        <f>鉛球!B15</f>
        <v>班級</v>
      </c>
      <c r="G43" s="50" t="str">
        <f>鉛球!C15</f>
        <v>姓名</v>
      </c>
      <c r="H43" s="50" t="str">
        <f>鉛球!D15</f>
        <v>最佳成績</v>
      </c>
      <c r="I43" s="50" t="str">
        <f>鉛球!E15</f>
        <v>名次</v>
      </c>
    </row>
    <row r="44" spans="1:9">
      <c r="A44" s="50" t="str">
        <f>鉛球!B3</f>
        <v>六年甲班</v>
      </c>
      <c r="B44" s="50" t="str">
        <f>鉛球!C3</f>
        <v>盧胤榳</v>
      </c>
      <c r="C44" s="52" t="str">
        <f>IF(鉛球!D3&lt;&gt;"",鉛球!D3&amp;"m","")</f>
        <v>4.32m</v>
      </c>
      <c r="D44" s="50" t="str">
        <f>鉛球!E3</f>
        <v/>
      </c>
      <c r="E44" s="18"/>
      <c r="F44" s="50" t="str">
        <f>鉛球!B16</f>
        <v>六年甲班</v>
      </c>
      <c r="G44" s="50" t="str">
        <f>鉛球!C16</f>
        <v>張育綾</v>
      </c>
      <c r="H44" s="52" t="str">
        <f>IF(鉛球!D16&lt;&gt;"",鉛球!D16&amp;"m","")</f>
        <v>5.2m</v>
      </c>
      <c r="I44" s="50" t="str">
        <f>鉛球!E16</f>
        <v/>
      </c>
    </row>
    <row r="45" spans="1:9">
      <c r="A45" s="50" t="str">
        <f>鉛球!B4</f>
        <v>六年甲班</v>
      </c>
      <c r="B45" s="50" t="str">
        <f>鉛球!C4</f>
        <v>王莛惟</v>
      </c>
      <c r="C45" s="52" t="str">
        <f>IF(鉛球!D4&lt;&gt;"",鉛球!D4&amp;"m","")</f>
        <v>5.28m</v>
      </c>
      <c r="D45" s="50" t="str">
        <f>鉛球!E4</f>
        <v/>
      </c>
      <c r="E45" s="18"/>
      <c r="F45" s="50" t="str">
        <f>鉛球!B17</f>
        <v>六年甲班</v>
      </c>
      <c r="G45" s="50" t="str">
        <f>鉛球!C17</f>
        <v>黃楷渝</v>
      </c>
      <c r="H45" s="52" t="str">
        <f>IF(鉛球!D17&lt;&gt;"",鉛球!D17&amp;"m","")</f>
        <v>5.64m</v>
      </c>
      <c r="I45" s="50">
        <f>鉛球!E17</f>
        <v>2</v>
      </c>
    </row>
    <row r="46" spans="1:9">
      <c r="A46" s="50" t="str">
        <f>鉛球!B5</f>
        <v>六年乙班</v>
      </c>
      <c r="B46" s="50" t="str">
        <f>鉛球!C5</f>
        <v>吳汯駤</v>
      </c>
      <c r="C46" s="52" t="str">
        <f>IF(鉛球!D5&lt;&gt;"",鉛球!D5&amp;"m","")</f>
        <v>6.55m</v>
      </c>
      <c r="D46" s="50">
        <f>鉛球!E5</f>
        <v>6</v>
      </c>
      <c r="E46" s="18"/>
      <c r="F46" s="50" t="str">
        <f>鉛球!B18</f>
        <v>六年乙班</v>
      </c>
      <c r="G46" s="50" t="str">
        <f>鉛球!C18</f>
        <v>涂惠雯</v>
      </c>
      <c r="H46" s="52" t="str">
        <f>IF(鉛球!D18&lt;&gt;"",鉛球!D18&amp;"m","")</f>
        <v>4.42m</v>
      </c>
      <c r="I46" s="50" t="str">
        <f>鉛球!E18</f>
        <v/>
      </c>
    </row>
    <row r="47" spans="1:9">
      <c r="A47" s="50" t="str">
        <f>鉛球!B6</f>
        <v>六年乙班</v>
      </c>
      <c r="B47" s="50" t="str">
        <f>鉛球!C6</f>
        <v>張嘉侑</v>
      </c>
      <c r="C47" s="52" t="str">
        <f>IF(鉛球!D6&lt;&gt;"",鉛球!D6&amp;"m","")</f>
        <v>5.8m</v>
      </c>
      <c r="D47" s="50" t="str">
        <f>鉛球!E6</f>
        <v/>
      </c>
      <c r="E47" s="18"/>
      <c r="F47" s="50" t="str">
        <f>鉛球!B19</f>
        <v>六年乙班</v>
      </c>
      <c r="G47" s="50" t="str">
        <f>鉛球!C19</f>
        <v>林欣畇</v>
      </c>
      <c r="H47" s="52" t="str">
        <f>IF(鉛球!D19&lt;&gt;"",鉛球!D19&amp;"m","")</f>
        <v>4.2m</v>
      </c>
      <c r="I47" s="50" t="str">
        <f>鉛球!E19</f>
        <v/>
      </c>
    </row>
    <row r="48" spans="1:9">
      <c r="A48" s="50" t="str">
        <f>鉛球!B7</f>
        <v>六年丙班</v>
      </c>
      <c r="B48" s="50" t="str">
        <f>鉛球!C7</f>
        <v>唐張聖威</v>
      </c>
      <c r="C48" s="52" t="str">
        <f>IF(鉛球!D7&lt;&gt;"",鉛球!D7&amp;"m","")</f>
        <v>8.9m</v>
      </c>
      <c r="D48" s="50">
        <f>鉛球!E7</f>
        <v>1</v>
      </c>
      <c r="E48" s="18"/>
      <c r="F48" s="50" t="str">
        <f>鉛球!B20</f>
        <v>六年丙班</v>
      </c>
      <c r="G48" s="50" t="str">
        <f>鉛球!C20</f>
        <v>林湘泠</v>
      </c>
      <c r="H48" s="52" t="str">
        <f>IF(鉛球!D20&lt;&gt;"",鉛球!D20&amp;"m","")</f>
        <v>5.21m</v>
      </c>
      <c r="I48" s="50">
        <f>鉛球!E20</f>
        <v>6</v>
      </c>
    </row>
    <row r="49" spans="1:9">
      <c r="A49" s="50" t="str">
        <f>鉛球!B8</f>
        <v>六年丙班</v>
      </c>
      <c r="B49" s="50" t="str">
        <f>鉛球!C8</f>
        <v>楊深博</v>
      </c>
      <c r="C49" s="52" t="str">
        <f>IF(鉛球!D8&lt;&gt;"",鉛球!D8&amp;"m","")</f>
        <v>7.89m</v>
      </c>
      <c r="D49" s="50">
        <f>鉛球!E8</f>
        <v>2</v>
      </c>
      <c r="E49" s="18"/>
      <c r="F49" s="50" t="str">
        <f>鉛球!B21</f>
        <v>六年丙班</v>
      </c>
      <c r="G49" s="50" t="str">
        <f>鉛球!C21</f>
        <v>陳穎</v>
      </c>
      <c r="H49" s="52" t="str">
        <f>IF(鉛球!D21&lt;&gt;"",鉛球!D21&amp;"m","")</f>
        <v>5.69m</v>
      </c>
      <c r="I49" s="50">
        <f>鉛球!E21</f>
        <v>1</v>
      </c>
    </row>
    <row r="50" spans="1:9">
      <c r="A50" s="50" t="str">
        <f>鉛球!B9</f>
        <v>六年丁班</v>
      </c>
      <c r="B50" s="50" t="str">
        <f>鉛球!C9</f>
        <v>陳柏逢</v>
      </c>
      <c r="C50" s="52" t="str">
        <f>IF(鉛球!D9&lt;&gt;"",鉛球!D9&amp;"m","")</f>
        <v>7.54m</v>
      </c>
      <c r="D50" s="50">
        <f>鉛球!E9</f>
        <v>3</v>
      </c>
      <c r="E50" s="18"/>
      <c r="F50" s="50" t="str">
        <f>鉛球!B22</f>
        <v>六年丁班</v>
      </c>
      <c r="G50" s="50" t="str">
        <f>鉛球!C22</f>
        <v>李欣純</v>
      </c>
      <c r="H50" s="52" t="str">
        <f>IF(鉛球!D22&lt;&gt;"",鉛球!D22&amp;"m","")</f>
        <v>5.63m</v>
      </c>
      <c r="I50" s="50">
        <f>鉛球!E22</f>
        <v>3</v>
      </c>
    </row>
    <row r="51" spans="1:9">
      <c r="A51" s="50" t="str">
        <f>鉛球!B10</f>
        <v>六年丁班</v>
      </c>
      <c r="B51" s="50" t="str">
        <f>鉛球!C10</f>
        <v>莊沛哲</v>
      </c>
      <c r="C51" s="52" t="str">
        <f>IF(鉛球!D10&lt;&gt;"",鉛球!D10&amp;"m","")</f>
        <v>7.26m</v>
      </c>
      <c r="D51" s="50">
        <f>鉛球!E10</f>
        <v>4</v>
      </c>
      <c r="E51" s="18"/>
      <c r="F51" s="50" t="str">
        <f>鉛球!B23</f>
        <v>六年丁班</v>
      </c>
      <c r="G51" s="50" t="str">
        <f>鉛球!C23</f>
        <v>楊詠捷</v>
      </c>
      <c r="H51" s="52" t="str">
        <f>IF(鉛球!D23&lt;&gt;"",鉛球!D23&amp;"m","")</f>
        <v>5.44m</v>
      </c>
      <c r="I51" s="50">
        <f>鉛球!E23</f>
        <v>4</v>
      </c>
    </row>
    <row r="52" spans="1:9">
      <c r="A52" s="50" t="str">
        <f>鉛球!B11</f>
        <v>六年戊班</v>
      </c>
      <c r="B52" s="50" t="str">
        <f>鉛球!C11</f>
        <v>黃彥菫</v>
      </c>
      <c r="C52" s="52" t="str">
        <f>IF(鉛球!D11&lt;&gt;"",鉛球!D11&amp;"m","")</f>
        <v>6.62m</v>
      </c>
      <c r="D52" s="50">
        <f>鉛球!E11</f>
        <v>5</v>
      </c>
      <c r="E52" s="18"/>
      <c r="F52" s="50" t="str">
        <f>鉛球!B24</f>
        <v>六年戊班</v>
      </c>
      <c r="G52" s="50" t="str">
        <f>鉛球!C24</f>
        <v>蔡喬嵋</v>
      </c>
      <c r="H52" s="52" t="str">
        <f>IF(鉛球!D24&lt;&gt;"",鉛球!D24&amp;"m","")</f>
        <v>4.87m</v>
      </c>
      <c r="I52" s="50" t="str">
        <f>鉛球!E24</f>
        <v/>
      </c>
    </row>
    <row r="53" spans="1:9">
      <c r="A53" s="50" t="str">
        <f>鉛球!B12</f>
        <v>六年戊班</v>
      </c>
      <c r="B53" s="50" t="str">
        <f>鉛球!C12</f>
        <v>周楷原</v>
      </c>
      <c r="C53" s="52" t="str">
        <f>IF(鉛球!D12&lt;&gt;"",鉛球!D12&amp;"m","")</f>
        <v>5.4m</v>
      </c>
      <c r="D53" s="50" t="str">
        <f>鉛球!E12</f>
        <v/>
      </c>
      <c r="E53" s="18"/>
      <c r="F53" s="50" t="str">
        <f>鉛球!B25</f>
        <v>六年戊班</v>
      </c>
      <c r="G53" s="50" t="str">
        <f>鉛球!C25</f>
        <v>黃租苡</v>
      </c>
      <c r="H53" s="52" t="str">
        <f>IF(鉛球!D25&lt;&gt;"",鉛球!D25&amp;"m","")</f>
        <v>5.24m</v>
      </c>
      <c r="I53" s="50">
        <f>鉛球!E25</f>
        <v>5</v>
      </c>
    </row>
  </sheetData>
  <mergeCells count="9">
    <mergeCell ref="A42:D42"/>
    <mergeCell ref="F42:I42"/>
    <mergeCell ref="A1:I2"/>
    <mergeCell ref="A3:D3"/>
    <mergeCell ref="F3:I3"/>
    <mergeCell ref="A16:D16"/>
    <mergeCell ref="F16:I16"/>
    <mergeCell ref="A29:D29"/>
    <mergeCell ref="F29:I29"/>
  </mergeCells>
  <phoneticPr fontId="1" type="noConversion"/>
  <pageMargins left="0.7" right="0.7" top="0.75" bottom="0.75" header="0.3" footer="0.3"/>
  <pageSetup paperSize="9" scale="87"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tabColor rgb="FFFFC000"/>
  </sheetPr>
  <dimension ref="A1:I54"/>
  <sheetViews>
    <sheetView tabSelected="1" zoomScaleNormal="100" workbookViewId="0">
      <selection activeCell="K2" sqref="K2"/>
    </sheetView>
  </sheetViews>
  <sheetFormatPr defaultRowHeight="16.5"/>
  <cols>
    <col min="1" max="9" width="10.625" customWidth="1"/>
  </cols>
  <sheetData>
    <row r="1" spans="1:9" ht="24.95" customHeight="1">
      <c r="A1" s="65" t="s">
        <v>72</v>
      </c>
      <c r="B1" s="65"/>
      <c r="C1" s="65"/>
      <c r="D1" s="65"/>
      <c r="E1" s="65"/>
      <c r="F1" s="65"/>
      <c r="G1" s="65"/>
      <c r="H1" s="65"/>
      <c r="I1" s="65"/>
    </row>
    <row r="2" spans="1:9" ht="24.95" customHeight="1">
      <c r="A2" s="65"/>
      <c r="B2" s="65"/>
      <c r="C2" s="65"/>
      <c r="D2" s="65"/>
      <c r="E2" s="65"/>
      <c r="F2" s="65"/>
      <c r="G2" s="65"/>
      <c r="H2" s="65"/>
      <c r="I2" s="65"/>
    </row>
    <row r="3" spans="1:9">
      <c r="A3" s="64" t="str">
        <f>LEFT(跳高!A27,4)</f>
        <v>五男跳高</v>
      </c>
      <c r="B3" s="64"/>
      <c r="C3" s="64"/>
      <c r="D3" s="64"/>
      <c r="E3" s="18"/>
      <c r="F3" s="64" t="str">
        <f>LEFT(跳高!A40,4)</f>
        <v>五女跳高</v>
      </c>
      <c r="G3" s="64"/>
      <c r="H3" s="64"/>
      <c r="I3" s="64"/>
    </row>
    <row r="4" spans="1:9">
      <c r="A4" s="52" t="str">
        <f>跳高!B28</f>
        <v>班級</v>
      </c>
      <c r="B4" s="52" t="str">
        <f>跳高!C28</f>
        <v>姓名</v>
      </c>
      <c r="C4" s="52" t="str">
        <f>跳高!M28</f>
        <v>最佳成績</v>
      </c>
      <c r="D4" s="52" t="str">
        <f>跳高!N28</f>
        <v>名次</v>
      </c>
      <c r="E4" s="18"/>
      <c r="F4" s="52" t="str">
        <f>跳高!B41</f>
        <v>班級</v>
      </c>
      <c r="G4" s="52" t="str">
        <f>跳高!C41</f>
        <v>姓名</v>
      </c>
      <c r="H4" s="52" t="str">
        <f>跳高!M41</f>
        <v>最佳成績</v>
      </c>
      <c r="I4" s="52" t="str">
        <f>跳高!N41</f>
        <v>名次</v>
      </c>
    </row>
    <row r="5" spans="1:9">
      <c r="A5" s="52" t="str">
        <f>跳高!B29</f>
        <v>五年甲班</v>
      </c>
      <c r="B5" s="52" t="str">
        <f>跳高!C29</f>
        <v>張晏碩</v>
      </c>
      <c r="C5" s="52" t="str">
        <f>IF(跳高!M29&lt;&gt;"",跳高!M29&amp;"cm","")</f>
        <v>100cm</v>
      </c>
      <c r="D5" s="52">
        <f>跳高!N29</f>
        <v>4</v>
      </c>
      <c r="E5" s="18"/>
      <c r="F5" s="52" t="str">
        <f>跳高!B42</f>
        <v>五年甲班</v>
      </c>
      <c r="G5" s="52" t="str">
        <f>跳高!C42</f>
        <v>林洧彤</v>
      </c>
      <c r="H5" s="52" t="str">
        <f>IF(跳高!M42&lt;&gt;"",跳高!M42&amp;"cm","")</f>
        <v>100cm</v>
      </c>
      <c r="I5" s="52">
        <v>4</v>
      </c>
    </row>
    <row r="6" spans="1:9">
      <c r="A6" s="52" t="str">
        <f>跳高!B30</f>
        <v>五年甲班</v>
      </c>
      <c r="B6" s="52" t="str">
        <f>跳高!C30</f>
        <v>周洧暵</v>
      </c>
      <c r="C6" s="52" t="str">
        <f>IF(跳高!M30&lt;&gt;"",跳高!M30&amp;"cm","")</f>
        <v>90cm</v>
      </c>
      <c r="D6" s="52" t="str">
        <f>跳高!N30</f>
        <v/>
      </c>
      <c r="E6" s="18"/>
      <c r="F6" s="52" t="str">
        <f>跳高!B43</f>
        <v>五年甲班</v>
      </c>
      <c r="G6" s="52" t="str">
        <f>跳高!C43</f>
        <v>陳璿安</v>
      </c>
      <c r="H6" s="52" t="str">
        <f>IF(跳高!M43&lt;&gt;"",跳高!M43&amp;"cm","")</f>
        <v>85cm</v>
      </c>
      <c r="I6" s="52" t="str">
        <f>跳高!N43</f>
        <v/>
      </c>
    </row>
    <row r="7" spans="1:9">
      <c r="A7" s="52" t="str">
        <f>跳高!B31</f>
        <v>五年乙班</v>
      </c>
      <c r="B7" s="52" t="str">
        <f>跳高!C31</f>
        <v>陳浩瑜</v>
      </c>
      <c r="C7" s="52" t="str">
        <f>IF(跳高!M31&lt;&gt;"",跳高!M31&amp;"cm","")</f>
        <v>100cm</v>
      </c>
      <c r="D7" s="52">
        <f>跳高!N31</f>
        <v>5</v>
      </c>
      <c r="E7" s="18"/>
      <c r="F7" s="52" t="str">
        <f>跳高!B44</f>
        <v>五年乙班</v>
      </c>
      <c r="G7" s="52" t="str">
        <f>跳高!C44</f>
        <v>張伊涵</v>
      </c>
      <c r="H7" s="52" t="str">
        <f>IF(跳高!M44&lt;&gt;"",跳高!M44&amp;"cm","")</f>
        <v>90cm</v>
      </c>
      <c r="I7" s="52" t="str">
        <f>跳高!N44</f>
        <v/>
      </c>
    </row>
    <row r="8" spans="1:9">
      <c r="A8" s="52" t="str">
        <f>跳高!B32</f>
        <v>五年乙班</v>
      </c>
      <c r="B8" s="52" t="str">
        <f>跳高!C32</f>
        <v>范耀洋</v>
      </c>
      <c r="C8" s="52" t="str">
        <f>IF(跳高!M32&lt;&gt;"",跳高!M32&amp;"cm","")</f>
        <v>95cm</v>
      </c>
      <c r="D8" s="52" t="str">
        <f>跳高!N32</f>
        <v/>
      </c>
      <c r="E8" s="18"/>
      <c r="F8" s="52" t="str">
        <f>跳高!B45</f>
        <v>五年乙班</v>
      </c>
      <c r="G8" s="52" t="str">
        <f>跳高!C45</f>
        <v>趙婕錡</v>
      </c>
      <c r="H8" s="52" t="str">
        <f>IF(跳高!M45&lt;&gt;"",跳高!M45&amp;"cm","")</f>
        <v>95cm</v>
      </c>
      <c r="I8" s="52">
        <f>跳高!N45</f>
        <v>6</v>
      </c>
    </row>
    <row r="9" spans="1:9">
      <c r="A9" s="52" t="str">
        <f>跳高!B33</f>
        <v>五年丙班</v>
      </c>
      <c r="B9" s="52" t="str">
        <f>跳高!C33</f>
        <v>楊迦得</v>
      </c>
      <c r="C9" s="52" t="str">
        <f>IF(跳高!M33&lt;&gt;"",跳高!M33&amp;"cm","")</f>
        <v>100cm</v>
      </c>
      <c r="D9" s="52">
        <f>跳高!N33</f>
        <v>3</v>
      </c>
      <c r="E9" s="18"/>
      <c r="F9" s="52" t="str">
        <f>跳高!B46</f>
        <v>五年丙班</v>
      </c>
      <c r="G9" s="52" t="str">
        <f>跳高!C46</f>
        <v>巫宜臻</v>
      </c>
      <c r="H9" s="52" t="str">
        <f>IF(跳高!M46&lt;&gt;"",跳高!M46&amp;"cm","")</f>
        <v>105cm</v>
      </c>
      <c r="I9" s="52">
        <f>跳高!N46</f>
        <v>2</v>
      </c>
    </row>
    <row r="10" spans="1:9">
      <c r="A10" s="52" t="str">
        <f>跳高!B34</f>
        <v>五年丙班</v>
      </c>
      <c r="B10" s="52" t="str">
        <f>跳高!C34</f>
        <v>江承謙</v>
      </c>
      <c r="C10" s="52" t="str">
        <f>IF(跳高!M34&lt;&gt;"",跳高!M34&amp;"cm","")</f>
        <v>110cm</v>
      </c>
      <c r="D10" s="52">
        <f>跳高!N34</f>
        <v>1</v>
      </c>
      <c r="E10" s="18"/>
      <c r="F10" s="52" t="str">
        <f>跳高!B47</f>
        <v>五年丙班</v>
      </c>
      <c r="G10" s="52" t="str">
        <f>跳高!C47</f>
        <v>潘子靖</v>
      </c>
      <c r="H10" s="52" t="str">
        <f>IF(跳高!M47&lt;&gt;"",跳高!M47&amp;"cm","")</f>
        <v>100cm</v>
      </c>
      <c r="I10" s="52">
        <f>跳高!N47</f>
        <v>3</v>
      </c>
    </row>
    <row r="11" spans="1:9">
      <c r="A11" s="52" t="str">
        <f>跳高!B35</f>
        <v>五年丁班</v>
      </c>
      <c r="B11" s="52" t="str">
        <f>跳高!C35</f>
        <v>簡誠逸</v>
      </c>
      <c r="C11" s="52" t="str">
        <f>IF(跳高!M35&lt;&gt;"",跳高!M35&amp;"cm","")</f>
        <v/>
      </c>
      <c r="D11" s="52" t="str">
        <f>跳高!N35</f>
        <v/>
      </c>
      <c r="E11" s="18"/>
      <c r="F11" s="52" t="str">
        <f>跳高!B48</f>
        <v>五年丁班</v>
      </c>
      <c r="G11" s="52" t="str">
        <f>跳高!C48</f>
        <v>劉苡涵</v>
      </c>
      <c r="H11" s="52" t="str">
        <f>IF(跳高!M48&lt;&gt;"",跳高!M48&amp;"cm","")</f>
        <v>85cm</v>
      </c>
      <c r="I11" s="52" t="str">
        <f>跳高!N48</f>
        <v/>
      </c>
    </row>
    <row r="12" spans="1:9">
      <c r="A12" s="52" t="str">
        <f>跳高!B36</f>
        <v>五年丁班</v>
      </c>
      <c r="B12" s="52" t="str">
        <f>跳高!C36</f>
        <v>丁建亨</v>
      </c>
      <c r="C12" s="52" t="str">
        <f>IF(跳高!M36&lt;&gt;"",跳高!M36&amp;"cm","")</f>
        <v>105cm</v>
      </c>
      <c r="D12" s="52">
        <f>跳高!N36</f>
        <v>2</v>
      </c>
      <c r="E12" s="18"/>
      <c r="F12" s="52" t="str">
        <f>跳高!B49</f>
        <v>五年丁班</v>
      </c>
      <c r="G12" s="52" t="str">
        <f>跳高!C49</f>
        <v>林欣儒</v>
      </c>
      <c r="H12" s="52" t="str">
        <f>IF(跳高!M49&lt;&gt;"",跳高!M49&amp;"cm","")</f>
        <v>85cm</v>
      </c>
      <c r="I12" s="52" t="str">
        <f>跳高!N49</f>
        <v/>
      </c>
    </row>
    <row r="13" spans="1:9">
      <c r="A13" s="52" t="str">
        <f>跳高!B37</f>
        <v>五年戊班</v>
      </c>
      <c r="B13" s="52" t="str">
        <f>跳高!C37</f>
        <v>陳俊友</v>
      </c>
      <c r="C13" s="52" t="str">
        <f>IF(跳高!M37&lt;&gt;"",跳高!M37&amp;"cm","")</f>
        <v>100cm</v>
      </c>
      <c r="D13" s="52">
        <f>跳高!N37</f>
        <v>6</v>
      </c>
      <c r="E13" s="18"/>
      <c r="F13" s="52" t="str">
        <f>跳高!B50</f>
        <v>五年戊班</v>
      </c>
      <c r="G13" s="52" t="str">
        <f>跳高!C50</f>
        <v>許雅晴</v>
      </c>
      <c r="H13" s="52" t="str">
        <f>IF(跳高!M50&lt;&gt;"",跳高!M50&amp;"cm","")</f>
        <v>95cm</v>
      </c>
      <c r="I13" s="52">
        <f>跳高!N50</f>
        <v>5</v>
      </c>
    </row>
    <row r="14" spans="1:9">
      <c r="A14" s="52" t="str">
        <f>跳高!B38</f>
        <v>五年戊班</v>
      </c>
      <c r="B14" s="52" t="str">
        <f>跳高!C38</f>
        <v>王奕翔</v>
      </c>
      <c r="C14" s="52" t="str">
        <f>IF(跳高!M38&lt;&gt;"",跳高!M38&amp;"cm","")</f>
        <v>95cm</v>
      </c>
      <c r="D14" s="52" t="str">
        <f>跳高!N38</f>
        <v/>
      </c>
      <c r="E14" s="18"/>
      <c r="F14" s="52" t="str">
        <f>跳高!B51</f>
        <v>五年戊班</v>
      </c>
      <c r="G14" s="52" t="str">
        <f>跳高!C51</f>
        <v>李佩軒</v>
      </c>
      <c r="H14" s="52" t="str">
        <f>IF(跳高!M51&lt;&gt;"",跳高!M51&amp;"cm","")</f>
        <v>105cm</v>
      </c>
      <c r="I14" s="52">
        <f>跳高!N51</f>
        <v>1</v>
      </c>
    </row>
    <row r="15" spans="1:9">
      <c r="A15" s="18"/>
      <c r="B15" s="18"/>
      <c r="C15" s="18"/>
      <c r="D15" s="18"/>
      <c r="E15" s="18"/>
      <c r="F15" s="18"/>
      <c r="G15" s="18"/>
      <c r="H15" s="18"/>
      <c r="I15" s="18"/>
    </row>
    <row r="16" spans="1:9">
      <c r="A16" s="64" t="str">
        <f>LEFT(跳遠!A27,4)</f>
        <v>五男跳遠</v>
      </c>
      <c r="B16" s="64"/>
      <c r="C16" s="64"/>
      <c r="D16" s="64"/>
      <c r="E16" s="18"/>
      <c r="F16" s="64" t="str">
        <f>LEFT(跳遠!A40,4)</f>
        <v>五女跳遠</v>
      </c>
      <c r="G16" s="64"/>
      <c r="H16" s="64"/>
      <c r="I16" s="64"/>
    </row>
    <row r="17" spans="1:9">
      <c r="A17" s="52" t="str">
        <f>跳遠!B28</f>
        <v>班級</v>
      </c>
      <c r="B17" s="52" t="str">
        <f>跳遠!C28</f>
        <v>姓名</v>
      </c>
      <c r="C17" s="52" t="str">
        <f>跳遠!G28</f>
        <v>最佳成績</v>
      </c>
      <c r="D17" s="52" t="str">
        <f>跳遠!H28</f>
        <v>名次</v>
      </c>
      <c r="E17" s="18"/>
      <c r="F17" s="52" t="str">
        <f>跳遠!B41</f>
        <v>班級</v>
      </c>
      <c r="G17" s="52" t="str">
        <f>跳遠!C41</f>
        <v>姓名</v>
      </c>
      <c r="H17" s="52" t="str">
        <f>跳遠!G41</f>
        <v>最佳成績</v>
      </c>
      <c r="I17" s="52" t="str">
        <f>跳遠!H41</f>
        <v>名次</v>
      </c>
    </row>
    <row r="18" spans="1:9">
      <c r="A18" s="52" t="str">
        <f>跳遠!B29</f>
        <v>五年甲班</v>
      </c>
      <c r="B18" s="52" t="str">
        <f>跳遠!C29</f>
        <v>林盈睿</v>
      </c>
      <c r="C18" s="52" t="str">
        <f>IF(跳遠!G29&lt;&gt;"",跳遠!G29&amp;"m","")</f>
        <v>2.86m</v>
      </c>
      <c r="D18" s="52">
        <f>跳遠!H29</f>
        <v>5</v>
      </c>
      <c r="E18" s="18"/>
      <c r="F18" s="52" t="str">
        <f>跳遠!B42</f>
        <v>五年甲班</v>
      </c>
      <c r="G18" s="52" t="str">
        <f>跳遠!C42</f>
        <v>簡苡珊</v>
      </c>
      <c r="H18" s="52" t="str">
        <f>IF(跳遠!G42&lt;&gt;"",跳遠!G42&amp;"m","")</f>
        <v>0m</v>
      </c>
      <c r="I18" s="52" t="str">
        <f>跳遠!H42</f>
        <v/>
      </c>
    </row>
    <row r="19" spans="1:9">
      <c r="A19" s="52" t="str">
        <f>跳遠!B30</f>
        <v>五年甲班</v>
      </c>
      <c r="B19" s="52" t="str">
        <f>跳遠!C30</f>
        <v>周洧暵</v>
      </c>
      <c r="C19" s="52" t="str">
        <f>IF(跳遠!G30&lt;&gt;"",跳遠!G30&amp;"m","")</f>
        <v>2.71m</v>
      </c>
      <c r="D19" s="52">
        <f>跳遠!H30</f>
        <v>6</v>
      </c>
      <c r="E19" s="18"/>
      <c r="F19" s="52" t="str">
        <f>跳遠!B43</f>
        <v>五年甲班</v>
      </c>
      <c r="G19" s="52" t="str">
        <f>跳遠!C43</f>
        <v>廖唯喬</v>
      </c>
      <c r="H19" s="52" t="str">
        <f>IF(跳遠!G43&lt;&gt;"",跳遠!G43&amp;"m","")</f>
        <v>0m</v>
      </c>
      <c r="I19" s="52" t="str">
        <f>跳遠!H43</f>
        <v/>
      </c>
    </row>
    <row r="20" spans="1:9">
      <c r="A20" s="52" t="str">
        <f>跳遠!B31</f>
        <v>五年乙班</v>
      </c>
      <c r="B20" s="52" t="str">
        <f>跳遠!C31</f>
        <v>沈泓燁</v>
      </c>
      <c r="C20" s="52" t="str">
        <f>IF(跳遠!G31&lt;&gt;"",跳遠!G31&amp;"m","")</f>
        <v>2.7m</v>
      </c>
      <c r="D20" s="52" t="str">
        <f>跳遠!H31</f>
        <v/>
      </c>
      <c r="E20" s="18"/>
      <c r="F20" s="52" t="str">
        <f>跳遠!B44</f>
        <v>五年乙班</v>
      </c>
      <c r="G20" s="52" t="str">
        <f>跳遠!C44</f>
        <v>廖敏淯</v>
      </c>
      <c r="H20" s="52" t="str">
        <f>IF(跳遠!G44&lt;&gt;"",跳遠!G44&amp;"m","")</f>
        <v>1.99m</v>
      </c>
      <c r="I20" s="52" t="str">
        <f>跳遠!H44</f>
        <v/>
      </c>
    </row>
    <row r="21" spans="1:9">
      <c r="A21" s="52" t="str">
        <f>跳遠!B32</f>
        <v>五年乙班</v>
      </c>
      <c r="B21" s="52" t="str">
        <f>跳遠!C32</f>
        <v>詹鈞筌</v>
      </c>
      <c r="C21" s="52" t="str">
        <f>IF(跳遠!G32&lt;&gt;"",跳遠!G32&amp;"m","")</f>
        <v>2.4m</v>
      </c>
      <c r="D21" s="52" t="str">
        <f>跳遠!H32</f>
        <v/>
      </c>
      <c r="E21" s="18"/>
      <c r="F21" s="52" t="str">
        <f>跳遠!B45</f>
        <v>五年乙班</v>
      </c>
      <c r="G21" s="52" t="str">
        <f>跳遠!C45</f>
        <v>廖儀沛</v>
      </c>
      <c r="H21" s="52" t="str">
        <f>IF(跳遠!G45&lt;&gt;"",跳遠!G45&amp;"m","")</f>
        <v>2.07m</v>
      </c>
      <c r="I21" s="52">
        <f>跳遠!H45</f>
        <v>6</v>
      </c>
    </row>
    <row r="22" spans="1:9">
      <c r="A22" s="52" t="str">
        <f>跳遠!B33</f>
        <v>五年丙班</v>
      </c>
      <c r="B22" s="52" t="str">
        <f>跳遠!C33</f>
        <v>池承諭</v>
      </c>
      <c r="C22" s="52" t="str">
        <f>IF(跳遠!G33&lt;&gt;"",跳遠!G33&amp;"m","")</f>
        <v>2.71m</v>
      </c>
      <c r="D22" s="52">
        <f>跳遠!H33</f>
        <v>6</v>
      </c>
      <c r="E22" s="18"/>
      <c r="F22" s="52" t="str">
        <f>跳遠!B46</f>
        <v>五年丙班</v>
      </c>
      <c r="G22" s="52" t="str">
        <f>跳遠!C46</f>
        <v>林芷妤</v>
      </c>
      <c r="H22" s="52" t="str">
        <f>IF(跳遠!G46&lt;&gt;"",跳遠!G46&amp;"m","")</f>
        <v>2.63m</v>
      </c>
      <c r="I22" s="52">
        <f>跳遠!H46</f>
        <v>4</v>
      </c>
    </row>
    <row r="23" spans="1:9">
      <c r="A23" s="52" t="str">
        <f>跳遠!B34</f>
        <v>五年丙班</v>
      </c>
      <c r="B23" s="52" t="str">
        <f>跳遠!C34</f>
        <v>林品禾</v>
      </c>
      <c r="C23" s="52" t="str">
        <f>IF(跳遠!G34&lt;&gt;"",跳遠!G34&amp;"m","")</f>
        <v>3.15m</v>
      </c>
      <c r="D23" s="52">
        <f>跳遠!H34</f>
        <v>1</v>
      </c>
      <c r="E23" s="18"/>
      <c r="F23" s="52" t="str">
        <f>跳遠!B47</f>
        <v>五年丙班</v>
      </c>
      <c r="G23" s="52" t="str">
        <f>跳遠!C47</f>
        <v>林誼姉</v>
      </c>
      <c r="H23" s="52" t="str">
        <f>IF(跳遠!G47&lt;&gt;"",跳遠!G47&amp;"m","")</f>
        <v>2.39m</v>
      </c>
      <c r="I23" s="52">
        <f>跳遠!H47</f>
        <v>5</v>
      </c>
    </row>
    <row r="24" spans="1:9">
      <c r="A24" s="52" t="str">
        <f>跳遠!B35</f>
        <v>五年丁班</v>
      </c>
      <c r="B24" s="52" t="str">
        <f>跳遠!C35</f>
        <v>林煜翔</v>
      </c>
      <c r="C24" s="52" t="str">
        <f>IF(跳遠!G35&lt;&gt;"",跳遠!G35&amp;"m","")</f>
        <v>2.99m</v>
      </c>
      <c r="D24" s="52">
        <f>跳遠!H35</f>
        <v>3</v>
      </c>
      <c r="E24" s="18"/>
      <c r="F24" s="52" t="str">
        <f>跳遠!B48</f>
        <v>五年丁班</v>
      </c>
      <c r="G24" s="52" t="str">
        <f>跳遠!C48</f>
        <v>葉明瑾</v>
      </c>
      <c r="H24" s="52" t="str">
        <f>IF(跳遠!G48&lt;&gt;"",跳遠!G48&amp;"m","")</f>
        <v>2.88m</v>
      </c>
      <c r="I24" s="52">
        <f>跳遠!H48</f>
        <v>2</v>
      </c>
    </row>
    <row r="25" spans="1:9">
      <c r="A25" s="52" t="str">
        <f>跳遠!B36</f>
        <v>五年丁班</v>
      </c>
      <c r="B25" s="52" t="str">
        <f>跳遠!C36</f>
        <v>陳星樺</v>
      </c>
      <c r="C25" s="52" t="str">
        <f>IF(跳遠!G36&lt;&gt;"",跳遠!G36&amp;"m","")</f>
        <v>0m</v>
      </c>
      <c r="D25" s="52" t="str">
        <f>跳遠!H36</f>
        <v/>
      </c>
      <c r="E25" s="18"/>
      <c r="F25" s="52" t="str">
        <f>跳遠!B49</f>
        <v>五年丁班</v>
      </c>
      <c r="G25" s="52" t="str">
        <f>跳遠!C49</f>
        <v>黃馨儀</v>
      </c>
      <c r="H25" s="52" t="str">
        <f>IF(跳遠!G49&lt;&gt;"",跳遠!G49&amp;"m","")</f>
        <v>0m</v>
      </c>
      <c r="I25" s="52" t="str">
        <f>跳遠!H49</f>
        <v/>
      </c>
    </row>
    <row r="26" spans="1:9">
      <c r="A26" s="52" t="str">
        <f>跳遠!B37</f>
        <v>五年戊班</v>
      </c>
      <c r="B26" s="52" t="str">
        <f>跳遠!C37</f>
        <v>吳翰維</v>
      </c>
      <c r="C26" s="52" t="str">
        <f>IF(跳遠!G37&lt;&gt;"",跳遠!G37&amp;"m","")</f>
        <v>3.09m</v>
      </c>
      <c r="D26" s="52">
        <f>跳遠!H37</f>
        <v>2</v>
      </c>
      <c r="E26" s="18"/>
      <c r="F26" s="52" t="str">
        <f>跳遠!B50</f>
        <v>五年戊班</v>
      </c>
      <c r="G26" s="52" t="str">
        <f>跳遠!C50</f>
        <v>吳沛瑾</v>
      </c>
      <c r="H26" s="52" t="str">
        <f>IF(跳遠!G50&lt;&gt;"",跳遠!G50&amp;"m","")</f>
        <v>2.65m</v>
      </c>
      <c r="I26" s="52">
        <f>跳遠!H50</f>
        <v>3</v>
      </c>
    </row>
    <row r="27" spans="1:9">
      <c r="A27" s="52" t="str">
        <f>跳遠!B38</f>
        <v>五年戊班</v>
      </c>
      <c r="B27" s="52" t="str">
        <f>跳遠!C38</f>
        <v>羅啟睿</v>
      </c>
      <c r="C27" s="52" t="str">
        <f>IF(跳遠!G38&lt;&gt;"",跳遠!G38&amp;"m","")</f>
        <v>2.96m</v>
      </c>
      <c r="D27" s="52">
        <f>跳遠!H38</f>
        <v>4</v>
      </c>
      <c r="E27" s="18"/>
      <c r="F27" s="52" t="str">
        <f>跳遠!B51</f>
        <v>五年戊班</v>
      </c>
      <c r="G27" s="52" t="str">
        <f>跳遠!C51</f>
        <v>曾晨曦</v>
      </c>
      <c r="H27" s="52" t="str">
        <f>IF(跳遠!G51&lt;&gt;"",跳遠!G51&amp;"m","")</f>
        <v>3.13m</v>
      </c>
      <c r="I27" s="52">
        <f>跳遠!H51</f>
        <v>1</v>
      </c>
    </row>
    <row r="28" spans="1:9">
      <c r="A28" s="18"/>
      <c r="B28" s="18"/>
      <c r="C28" s="18"/>
      <c r="D28" s="18"/>
      <c r="E28" s="18"/>
      <c r="F28" s="18"/>
      <c r="G28" s="18"/>
      <c r="H28" s="18"/>
      <c r="I28" s="18"/>
    </row>
    <row r="29" spans="1:9">
      <c r="A29" s="64" t="str">
        <f>LEFT(鉛球!A27,4)</f>
        <v>五男鉛球</v>
      </c>
      <c r="B29" s="64"/>
      <c r="C29" s="64"/>
      <c r="D29" s="64"/>
      <c r="E29" s="18"/>
      <c r="F29" s="64" t="str">
        <f>LEFT(鉛球!A40,4)</f>
        <v>五女鉛球</v>
      </c>
      <c r="G29" s="64"/>
      <c r="H29" s="64"/>
      <c r="I29" s="64"/>
    </row>
    <row r="30" spans="1:9">
      <c r="A30" s="52" t="str">
        <f>鉛球!B28</f>
        <v>班級</v>
      </c>
      <c r="B30" s="52" t="str">
        <f>鉛球!C28</f>
        <v>姓名</v>
      </c>
      <c r="C30" s="52" t="str">
        <f>鉛球!D28</f>
        <v>最佳成績</v>
      </c>
      <c r="D30" s="52" t="str">
        <f>鉛球!E28</f>
        <v>名次</v>
      </c>
      <c r="E30" s="18"/>
      <c r="F30" s="52" t="str">
        <f>鉛球!B41</f>
        <v>班級</v>
      </c>
      <c r="G30" s="52" t="str">
        <f>鉛球!C41</f>
        <v>姓名</v>
      </c>
      <c r="H30" s="52" t="str">
        <f>鉛球!D41</f>
        <v>最佳成績</v>
      </c>
      <c r="I30" s="52" t="str">
        <f>鉛球!E41</f>
        <v>名次</v>
      </c>
    </row>
    <row r="31" spans="1:9">
      <c r="A31" s="52" t="str">
        <f>鉛球!B29</f>
        <v>五年甲班</v>
      </c>
      <c r="B31" s="52" t="str">
        <f>鉛球!C29</f>
        <v>黃仲毅</v>
      </c>
      <c r="C31" s="52" t="str">
        <f>IF(鉛球!D29&lt;&gt;"",鉛球!D29&amp;"m","")</f>
        <v>4.93m</v>
      </c>
      <c r="D31" s="52">
        <f>鉛球!E29</f>
        <v>5</v>
      </c>
      <c r="E31" s="18"/>
      <c r="F31" s="52" t="str">
        <f>鉛球!B42</f>
        <v>五年甲班</v>
      </c>
      <c r="G31" s="52" t="str">
        <f>鉛球!C42</f>
        <v>曾鈺芳</v>
      </c>
      <c r="H31" s="52" t="str">
        <f>IF(鉛球!D42&lt;&gt;"",鉛球!D42&amp;"m","")</f>
        <v>2.86m</v>
      </c>
      <c r="I31" s="52" t="str">
        <f>鉛球!E42</f>
        <v/>
      </c>
    </row>
    <row r="32" spans="1:9">
      <c r="A32" s="52" t="str">
        <f>鉛球!B30</f>
        <v>五年甲班</v>
      </c>
      <c r="B32" s="52" t="str">
        <f>鉛球!C30</f>
        <v>劉柏毅</v>
      </c>
      <c r="C32" s="52" t="str">
        <f>IF(鉛球!D30&lt;&gt;"",鉛球!D30&amp;"m","")</f>
        <v>5.07m</v>
      </c>
      <c r="D32" s="52">
        <f>鉛球!E30</f>
        <v>4</v>
      </c>
      <c r="E32" s="18"/>
      <c r="F32" s="52" t="str">
        <f>鉛球!B43</f>
        <v>五年甲班</v>
      </c>
      <c r="G32" s="52" t="str">
        <f>鉛球!C43</f>
        <v>張子柔</v>
      </c>
      <c r="H32" s="52" t="str">
        <f>IF(鉛球!D43&lt;&gt;"",鉛球!D43&amp;"m","")</f>
        <v>4.62m</v>
      </c>
      <c r="I32" s="52">
        <f>鉛球!E43</f>
        <v>3</v>
      </c>
    </row>
    <row r="33" spans="1:9">
      <c r="A33" s="52" t="str">
        <f>鉛球!B31</f>
        <v>五年乙班</v>
      </c>
      <c r="B33" s="52" t="str">
        <f>鉛球!C31</f>
        <v>吳冠駤</v>
      </c>
      <c r="C33" s="52" t="str">
        <f>IF(鉛球!D31&lt;&gt;"",鉛球!D31&amp;"m","")</f>
        <v>5.24m</v>
      </c>
      <c r="D33" s="52">
        <f>鉛球!E31</f>
        <v>2</v>
      </c>
      <c r="E33" s="18"/>
      <c r="F33" s="52" t="str">
        <f>鉛球!B44</f>
        <v>五年乙班</v>
      </c>
      <c r="G33" s="52" t="str">
        <f>鉛球!C44</f>
        <v>蔡景涵</v>
      </c>
      <c r="H33" s="52" t="str">
        <f>IF(鉛球!D44&lt;&gt;"",鉛球!D44&amp;"m","")</f>
        <v>3.85m</v>
      </c>
      <c r="I33" s="52">
        <f>鉛球!E44</f>
        <v>6</v>
      </c>
    </row>
    <row r="34" spans="1:9">
      <c r="A34" s="52" t="str">
        <f>鉛球!B32</f>
        <v>五年乙班</v>
      </c>
      <c r="B34" s="52" t="str">
        <f>鉛球!C32</f>
        <v>陳冠廷</v>
      </c>
      <c r="C34" s="52" t="str">
        <f>IF(鉛球!D32&lt;&gt;"",鉛球!D32&amp;"m","")</f>
        <v>4.26m</v>
      </c>
      <c r="D34" s="52" t="str">
        <f>鉛球!E32</f>
        <v/>
      </c>
      <c r="E34" s="18"/>
      <c r="F34" s="52" t="str">
        <f>鉛球!B45</f>
        <v>五年乙班</v>
      </c>
      <c r="G34" s="52" t="str">
        <f>鉛球!C45</f>
        <v>林羽瑄</v>
      </c>
      <c r="H34" s="52" t="str">
        <f>IF(鉛球!D45&lt;&gt;"",鉛球!D45&amp;"m","")</f>
        <v>2.69m</v>
      </c>
      <c r="I34" s="52" t="str">
        <f>鉛球!E45</f>
        <v/>
      </c>
    </row>
    <row r="35" spans="1:9">
      <c r="A35" s="52" t="str">
        <f>鉛球!B33</f>
        <v>五年丙班</v>
      </c>
      <c r="B35" s="52" t="str">
        <f>鉛球!C33</f>
        <v>王辰睿</v>
      </c>
      <c r="C35" s="52" t="str">
        <f>IF(鉛球!D33&lt;&gt;"",鉛球!D33&amp;"m","")</f>
        <v>4.12m</v>
      </c>
      <c r="D35" s="52" t="str">
        <f>鉛球!E33</f>
        <v/>
      </c>
      <c r="E35" s="18"/>
      <c r="F35" s="52" t="str">
        <f>鉛球!B46</f>
        <v>五年丙班</v>
      </c>
      <c r="G35" s="52" t="str">
        <f>鉛球!C46</f>
        <v>廖苡粡</v>
      </c>
      <c r="H35" s="52" t="str">
        <f>IF(鉛球!D46&lt;&gt;"",鉛球!D46&amp;"m","")</f>
        <v>4.76m</v>
      </c>
      <c r="I35" s="52">
        <f>鉛球!E46</f>
        <v>2</v>
      </c>
    </row>
    <row r="36" spans="1:9">
      <c r="A36" s="52" t="str">
        <f>鉛球!B34</f>
        <v>五年丙班</v>
      </c>
      <c r="B36" s="52" t="str">
        <f>鉛球!C34</f>
        <v>馮毅</v>
      </c>
      <c r="C36" s="52" t="str">
        <f>IF(鉛球!D34&lt;&gt;"",鉛球!D34&amp;"m","")</f>
        <v>5.27m</v>
      </c>
      <c r="D36" s="52">
        <f>鉛球!E34</f>
        <v>1</v>
      </c>
      <c r="E36" s="18"/>
      <c r="F36" s="52" t="str">
        <f>鉛球!B47</f>
        <v>五年丙班</v>
      </c>
      <c r="G36" s="52" t="str">
        <f>鉛球!C47</f>
        <v>蔡伃真</v>
      </c>
      <c r="H36" s="52" t="str">
        <f>IF(鉛球!D47&lt;&gt;"",鉛球!D47&amp;"m","")</f>
        <v>4.08m</v>
      </c>
      <c r="I36" s="52">
        <f>鉛球!E47</f>
        <v>5</v>
      </c>
    </row>
    <row r="37" spans="1:9">
      <c r="A37" s="52" t="str">
        <f>鉛球!B35</f>
        <v>五年丁班</v>
      </c>
      <c r="B37" s="52" t="str">
        <f>鉛球!C35</f>
        <v>林旗宥</v>
      </c>
      <c r="C37" s="52" t="str">
        <f>IF(鉛球!D35&lt;&gt;"",鉛球!D35&amp;"m","")</f>
        <v>5.2m</v>
      </c>
      <c r="D37" s="52">
        <f>鉛球!E35</f>
        <v>3</v>
      </c>
      <c r="E37" s="18"/>
      <c r="F37" s="52" t="str">
        <f>鉛球!B48</f>
        <v>五年丁班</v>
      </c>
      <c r="G37" s="52" t="str">
        <f>鉛球!C48</f>
        <v>翁慈雯</v>
      </c>
      <c r="H37" s="52" t="str">
        <f>IF(鉛球!D48&lt;&gt;"",鉛球!D48&amp;"m","")</f>
        <v>4.45m</v>
      </c>
      <c r="I37" s="52">
        <f>鉛球!E48</f>
        <v>4</v>
      </c>
    </row>
    <row r="38" spans="1:9">
      <c r="A38" s="52" t="str">
        <f>鉛球!B36</f>
        <v>五年丁班</v>
      </c>
      <c r="B38" s="52" t="str">
        <f>鉛球!C36</f>
        <v>陳凱鈞</v>
      </c>
      <c r="C38" s="52" t="str">
        <f>IF(鉛球!D36&lt;&gt;"",鉛球!D36&amp;"m","")</f>
        <v>4.16m</v>
      </c>
      <c r="D38" s="52" t="str">
        <f>鉛球!E36</f>
        <v/>
      </c>
      <c r="E38" s="18"/>
      <c r="F38" s="52" t="str">
        <f>鉛球!B49</f>
        <v>五年丁班</v>
      </c>
      <c r="G38" s="52" t="str">
        <f>鉛球!C49</f>
        <v>廖唯嘉</v>
      </c>
      <c r="H38" s="52" t="str">
        <f>IF(鉛球!D49&lt;&gt;"",鉛球!D49&amp;"m","")</f>
        <v>3.45m</v>
      </c>
      <c r="I38" s="52" t="str">
        <f>鉛球!E49</f>
        <v/>
      </c>
    </row>
    <row r="39" spans="1:9">
      <c r="A39" s="52" t="str">
        <f>鉛球!B37</f>
        <v>五年戊班</v>
      </c>
      <c r="B39" s="52" t="str">
        <f>鉛球!C37</f>
        <v>周裕彬</v>
      </c>
      <c r="C39" s="52" t="str">
        <f>IF(鉛球!D37&lt;&gt;"",鉛球!D37&amp;"m","")</f>
        <v>4.62m</v>
      </c>
      <c r="D39" s="52">
        <f>鉛球!E37</f>
        <v>6</v>
      </c>
      <c r="E39" s="18"/>
      <c r="F39" s="52" t="str">
        <f>鉛球!B50</f>
        <v>五年戊班</v>
      </c>
      <c r="G39" s="52" t="str">
        <f>鉛球!C50</f>
        <v>鍾孟岑</v>
      </c>
      <c r="H39" s="52" t="str">
        <f>IF(鉛球!D50&lt;&gt;"",鉛球!D50&amp;"m","")</f>
        <v>4.81m</v>
      </c>
      <c r="I39" s="52">
        <f>鉛球!E50</f>
        <v>1</v>
      </c>
    </row>
    <row r="40" spans="1:9">
      <c r="A40" s="52" t="str">
        <f>鉛球!B38</f>
        <v>五年戊班</v>
      </c>
      <c r="B40" s="52" t="str">
        <f>鉛球!C38</f>
        <v>李傑凱</v>
      </c>
      <c r="C40" s="52" t="str">
        <f>IF(鉛球!D38&lt;&gt;"",鉛球!D38&amp;"m","")</f>
        <v>3.6m</v>
      </c>
      <c r="D40" s="52" t="str">
        <f>鉛球!E38</f>
        <v/>
      </c>
      <c r="E40" s="18"/>
      <c r="F40" s="52" t="str">
        <f>鉛球!B51</f>
        <v>五年戊班</v>
      </c>
      <c r="G40" s="52" t="str">
        <f>鉛球!C51</f>
        <v>劉芊榆</v>
      </c>
      <c r="H40" s="52" t="str">
        <f>IF(鉛球!D51&lt;&gt;"",鉛球!D51&amp;"m","")</f>
        <v>3.75m</v>
      </c>
      <c r="I40" s="52" t="str">
        <f>鉛球!E51</f>
        <v/>
      </c>
    </row>
    <row r="41" spans="1:9">
      <c r="A41" s="53"/>
      <c r="B41" s="53"/>
      <c r="C41" s="53"/>
      <c r="D41" s="53"/>
      <c r="E41" s="54"/>
      <c r="F41" s="53"/>
      <c r="G41" s="53"/>
      <c r="H41" s="53"/>
      <c r="I41" s="53"/>
    </row>
    <row r="42" spans="1:9">
      <c r="A42" s="64" t="str">
        <f>LEFT(壘球!A27,4)</f>
        <v>五男壘球</v>
      </c>
      <c r="B42" s="64"/>
      <c r="C42" s="64"/>
      <c r="D42" s="64"/>
      <c r="E42" s="18"/>
      <c r="F42" s="64" t="str">
        <f>LEFT(壘球!A40,4)</f>
        <v>五女壘球</v>
      </c>
      <c r="G42" s="64"/>
      <c r="H42" s="64"/>
      <c r="I42" s="64"/>
    </row>
    <row r="43" spans="1:9">
      <c r="A43" s="52" t="str">
        <f>LEFT(壘球!B28,4)</f>
        <v>班級</v>
      </c>
      <c r="B43" s="52" t="str">
        <f>LEFT(壘球!C28,4)</f>
        <v>姓名</v>
      </c>
      <c r="C43" s="52" t="str">
        <f>LEFT(壘球!G28,4)</f>
        <v>最佳成績</v>
      </c>
      <c r="D43" s="52" t="str">
        <f>LEFT(壘球!H28,4)</f>
        <v>名次</v>
      </c>
      <c r="E43" s="18"/>
      <c r="F43" s="52" t="str">
        <f>壘球!B41</f>
        <v>班級</v>
      </c>
      <c r="G43" s="52" t="str">
        <f>壘球!C41</f>
        <v>姓名</v>
      </c>
      <c r="H43" s="52" t="str">
        <f>壘球!G41</f>
        <v>最佳成績</v>
      </c>
      <c r="I43" s="52" t="str">
        <f>壘球!H41</f>
        <v>名次</v>
      </c>
    </row>
    <row r="44" spans="1:9">
      <c r="A44" s="52" t="str">
        <f>LEFT(壘球!B29,4)</f>
        <v>五年甲班</v>
      </c>
      <c r="B44" s="52" t="str">
        <f>LEFT(壘球!C29,4)</f>
        <v>黃仲毅</v>
      </c>
      <c r="C44" s="52" t="str">
        <f>IF(壘球!G29&lt;&gt;"",壘球!G29&amp;"m","")</f>
        <v>25.34m</v>
      </c>
      <c r="D44" s="52" t="str">
        <f>LEFT(壘球!H29,4)</f>
        <v>2</v>
      </c>
      <c r="E44" s="18"/>
      <c r="F44" s="52" t="str">
        <f>壘球!B42</f>
        <v>五年甲班</v>
      </c>
      <c r="G44" s="52" t="str">
        <f>壘球!C42</f>
        <v>李詩瑩</v>
      </c>
      <c r="H44" s="52" t="str">
        <f>IF(壘球!G42&lt;&gt;"",壘球!G42&amp;"m","")</f>
        <v>9.41m</v>
      </c>
      <c r="I44" s="52" t="str">
        <f>壘球!H42</f>
        <v/>
      </c>
    </row>
    <row r="45" spans="1:9">
      <c r="A45" s="52" t="str">
        <f>LEFT(壘球!B30,4)</f>
        <v>五年甲班</v>
      </c>
      <c r="B45" s="52" t="str">
        <f>LEFT(壘球!C30,4)</f>
        <v>廖子竣</v>
      </c>
      <c r="C45" s="52" t="str">
        <f>IF(壘球!G30&lt;&gt;"",壘球!G30&amp;"m","")</f>
        <v>23.98m</v>
      </c>
      <c r="D45" s="52" t="str">
        <f>LEFT(壘球!H30,4)</f>
        <v>3</v>
      </c>
      <c r="E45" s="18"/>
      <c r="F45" s="52" t="str">
        <f>壘球!B43</f>
        <v>五年甲班</v>
      </c>
      <c r="G45" s="52" t="str">
        <f>壘球!C43</f>
        <v>張子柔</v>
      </c>
      <c r="H45" s="52" t="str">
        <f>IF(壘球!G43&lt;&gt;"",壘球!G43&amp;"m","")</f>
        <v>19.48m</v>
      </c>
      <c r="I45" s="52">
        <f>壘球!H43</f>
        <v>3</v>
      </c>
    </row>
    <row r="46" spans="1:9">
      <c r="A46" s="52" t="str">
        <f>LEFT(壘球!B31,4)</f>
        <v>五年乙班</v>
      </c>
      <c r="B46" s="52" t="str">
        <f>LEFT(壘球!C31,4)</f>
        <v>吳承澤</v>
      </c>
      <c r="C46" s="52" t="str">
        <f>IF(壘球!G31&lt;&gt;"",壘球!G31&amp;"m","")</f>
        <v>21.7m</v>
      </c>
      <c r="D46" s="52" t="str">
        <f>LEFT(壘球!H31,4)</f>
        <v>6</v>
      </c>
      <c r="E46" s="18"/>
      <c r="F46" s="52" t="str">
        <f>壘球!B44</f>
        <v>五年乙班</v>
      </c>
      <c r="G46" s="52" t="str">
        <f>壘球!C44</f>
        <v>林妍芯</v>
      </c>
      <c r="H46" s="52" t="str">
        <f>IF(壘球!G44&lt;&gt;"",壘球!G44&amp;"m","")</f>
        <v>14.99m</v>
      </c>
      <c r="I46" s="52" t="str">
        <f>壘球!H44</f>
        <v/>
      </c>
    </row>
    <row r="47" spans="1:9">
      <c r="A47" s="52" t="str">
        <f>LEFT(壘球!B32,4)</f>
        <v>五年乙班</v>
      </c>
      <c r="B47" s="52" t="str">
        <f>LEFT(壘球!C32,4)</f>
        <v>吳冠駤</v>
      </c>
      <c r="C47" s="52" t="str">
        <f>IF(壘球!G32&lt;&gt;"",壘球!G32&amp;"m","")</f>
        <v>15.39m</v>
      </c>
      <c r="D47" s="52" t="str">
        <f>LEFT(壘球!H32,4)</f>
        <v/>
      </c>
      <c r="E47" s="18"/>
      <c r="F47" s="52" t="str">
        <f>壘球!B45</f>
        <v>五年乙班</v>
      </c>
      <c r="G47" s="52" t="str">
        <f>壘球!C45</f>
        <v>劉恩喬</v>
      </c>
      <c r="H47" s="52" t="str">
        <f>IF(壘球!G45&lt;&gt;"",壘球!G45&amp;"m","")</f>
        <v>18.86m</v>
      </c>
      <c r="I47" s="52">
        <f>壘球!H45</f>
        <v>4</v>
      </c>
    </row>
    <row r="48" spans="1:9">
      <c r="A48" s="52" t="str">
        <f>LEFT(壘球!B33,4)</f>
        <v>五年丙班</v>
      </c>
      <c r="B48" s="52" t="str">
        <f>LEFT(壘球!C33,4)</f>
        <v>楊迦得</v>
      </c>
      <c r="C48" s="52" t="str">
        <f>IF(壘球!G33&lt;&gt;"",壘球!G33&amp;"m","")</f>
        <v>22.46m</v>
      </c>
      <c r="D48" s="52" t="str">
        <f>LEFT(壘球!H33,4)</f>
        <v>4</v>
      </c>
      <c r="E48" s="18"/>
      <c r="F48" s="52" t="str">
        <f>壘球!B46</f>
        <v>五年丙班</v>
      </c>
      <c r="G48" s="52" t="str">
        <f>壘球!C46</f>
        <v>潘子靖</v>
      </c>
      <c r="H48" s="52" t="str">
        <f>IF(壘球!G46&lt;&gt;"",壘球!G46&amp;"m","")</f>
        <v>13.3m</v>
      </c>
      <c r="I48" s="52" t="str">
        <f>壘球!H46</f>
        <v/>
      </c>
    </row>
    <row r="49" spans="1:9">
      <c r="A49" s="52" t="str">
        <f>LEFT(壘球!B34,4)</f>
        <v>五年丙班</v>
      </c>
      <c r="B49" s="52" t="str">
        <f>LEFT(壘球!C34,4)</f>
        <v>林旻佑</v>
      </c>
      <c r="C49" s="52" t="str">
        <f>IF(壘球!G34&lt;&gt;"",壘球!G34&amp;"m","")</f>
        <v>16m</v>
      </c>
      <c r="D49" s="52" t="str">
        <f>LEFT(壘球!H34,4)</f>
        <v/>
      </c>
      <c r="E49" s="18"/>
      <c r="F49" s="52" t="str">
        <f>壘球!B47</f>
        <v>五年丙班</v>
      </c>
      <c r="G49" s="52" t="str">
        <f>壘球!C47</f>
        <v>李雨婕</v>
      </c>
      <c r="H49" s="52" t="str">
        <f>IF(壘球!G47&lt;&gt;"",壘球!G47&amp;"m","")</f>
        <v>23.58m</v>
      </c>
      <c r="I49" s="52">
        <f>壘球!H47</f>
        <v>1</v>
      </c>
    </row>
    <row r="50" spans="1:9">
      <c r="A50" s="52" t="str">
        <f>LEFT(壘球!B35,4)</f>
        <v>五年丁班</v>
      </c>
      <c r="B50" s="52" t="str">
        <f>LEFT(壘球!C35,4)</f>
        <v>林煜翔</v>
      </c>
      <c r="C50" s="52" t="str">
        <f>IF(壘球!G35&lt;&gt;"",壘球!G35&amp;"m","")</f>
        <v>19.1m</v>
      </c>
      <c r="D50" s="52" t="str">
        <f>LEFT(壘球!H35,4)</f>
        <v/>
      </c>
      <c r="E50" s="18"/>
      <c r="F50" s="52" t="str">
        <f>壘球!B48</f>
        <v>五年丁班</v>
      </c>
      <c r="G50" s="52" t="str">
        <f>壘球!C48</f>
        <v>李凡綺</v>
      </c>
      <c r="H50" s="52" t="str">
        <f>IF(壘球!G48&lt;&gt;"",壘球!G48&amp;"m","")</f>
        <v>18.48m</v>
      </c>
      <c r="I50" s="52">
        <f>壘球!H48</f>
        <v>5</v>
      </c>
    </row>
    <row r="51" spans="1:9">
      <c r="A51" s="52" t="str">
        <f>LEFT(壘球!B36,4)</f>
        <v>五年丁班</v>
      </c>
      <c r="B51" s="52" t="str">
        <f>LEFT(壘球!C36,4)</f>
        <v>林尚緯</v>
      </c>
      <c r="C51" s="52" t="str">
        <f>IF(壘球!G36&lt;&gt;"",壘球!G36&amp;"m","")</f>
        <v>8.62m</v>
      </c>
      <c r="D51" s="52" t="str">
        <f>LEFT(壘球!H36,4)</f>
        <v/>
      </c>
      <c r="E51" s="18"/>
      <c r="F51" s="52" t="str">
        <f>壘球!B49</f>
        <v>五年丁班</v>
      </c>
      <c r="G51" s="52" t="str">
        <f>壘球!C49</f>
        <v>江昀蒨</v>
      </c>
      <c r="H51" s="52" t="str">
        <f>IF(壘球!G49&lt;&gt;"",壘球!G49&amp;"m","")</f>
        <v>11.45m</v>
      </c>
      <c r="I51" s="52" t="str">
        <f>壘球!H49</f>
        <v/>
      </c>
    </row>
    <row r="52" spans="1:9">
      <c r="A52" s="52" t="str">
        <f>LEFT(壘球!B37,4)</f>
        <v>五年戊班</v>
      </c>
      <c r="B52" s="52" t="str">
        <f>LEFT(壘球!C37,4)</f>
        <v>李家鴻</v>
      </c>
      <c r="C52" s="52" t="str">
        <f>IF(壘球!G37&lt;&gt;"",壘球!G37&amp;"m","")</f>
        <v>27.48m</v>
      </c>
      <c r="D52" s="52" t="str">
        <f>LEFT(壘球!H37,4)</f>
        <v>1</v>
      </c>
      <c r="E52" s="18"/>
      <c r="F52" s="52" t="str">
        <f>壘球!B50</f>
        <v>五年戊班</v>
      </c>
      <c r="G52" s="52" t="str">
        <f>壘球!C50</f>
        <v>陳言亭</v>
      </c>
      <c r="H52" s="52" t="str">
        <f>IF(壘球!G50&lt;&gt;"",壘球!G50&amp;"m","")</f>
        <v>19.69m</v>
      </c>
      <c r="I52" s="52">
        <f>壘球!H50</f>
        <v>2</v>
      </c>
    </row>
    <row r="53" spans="1:9">
      <c r="A53" s="52" t="str">
        <f>LEFT(壘球!B38,4)</f>
        <v>五年戊班</v>
      </c>
      <c r="B53" s="52" t="str">
        <f>LEFT(壘球!C38,4)</f>
        <v>周裕彬</v>
      </c>
      <c r="C53" s="52" t="str">
        <f>IF(壘球!G38&lt;&gt;"",壘球!G38&amp;"m","")</f>
        <v>22.32m</v>
      </c>
      <c r="D53" s="52" t="str">
        <f>LEFT(壘球!H38,4)</f>
        <v>5</v>
      </c>
      <c r="E53" s="18"/>
      <c r="F53" s="52" t="str">
        <f>壘球!B51</f>
        <v>五年戊班</v>
      </c>
      <c r="G53" s="52" t="str">
        <f>壘球!C51</f>
        <v>曾晨曦</v>
      </c>
      <c r="H53" s="52" t="str">
        <f>IF(壘球!G51&lt;&gt;"",壘球!G51&amp;"m","")</f>
        <v>16.73m</v>
      </c>
      <c r="I53" s="52">
        <f>壘球!H51</f>
        <v>6</v>
      </c>
    </row>
    <row r="54" spans="1:9">
      <c r="A54" s="18"/>
      <c r="B54" s="18"/>
      <c r="C54" s="18"/>
      <c r="D54" s="18"/>
      <c r="E54" s="18"/>
      <c r="F54" s="18"/>
      <c r="G54" s="18"/>
      <c r="H54" s="18"/>
      <c r="I54" s="18"/>
    </row>
  </sheetData>
  <mergeCells count="9">
    <mergeCell ref="A1:I2"/>
    <mergeCell ref="A3:D3"/>
    <mergeCell ref="F3:I3"/>
    <mergeCell ref="A42:D42"/>
    <mergeCell ref="F42:I42"/>
    <mergeCell ref="A16:D16"/>
    <mergeCell ref="F16:I16"/>
    <mergeCell ref="A29:D29"/>
    <mergeCell ref="F29:I29"/>
  </mergeCells>
  <phoneticPr fontId="1" type="noConversion"/>
  <pageMargins left="0.7" right="0.7" top="0.75" bottom="0.75" header="0.3" footer="0.3"/>
  <pageSetup paperSize="9" scale="87"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tabColor rgb="FFFFC000"/>
  </sheetPr>
  <dimension ref="A1:I54"/>
  <sheetViews>
    <sheetView zoomScaleNormal="100" workbookViewId="0">
      <selection activeCell="A3" sqref="A3:D3"/>
    </sheetView>
  </sheetViews>
  <sheetFormatPr defaultRowHeight="16.5"/>
  <cols>
    <col min="1" max="9" width="10.625" customWidth="1"/>
  </cols>
  <sheetData>
    <row r="1" spans="1:9" ht="24.95" customHeight="1">
      <c r="A1" s="65" t="s">
        <v>73</v>
      </c>
      <c r="B1" s="65"/>
      <c r="C1" s="65"/>
      <c r="D1" s="65"/>
      <c r="E1" s="65"/>
      <c r="F1" s="65"/>
      <c r="G1" s="65"/>
      <c r="H1" s="65"/>
      <c r="I1" s="65"/>
    </row>
    <row r="2" spans="1:9" ht="24.95" customHeight="1">
      <c r="A2" s="65"/>
      <c r="B2" s="65"/>
      <c r="C2" s="65"/>
      <c r="D2" s="65"/>
      <c r="E2" s="65"/>
      <c r="F2" s="65"/>
      <c r="G2" s="65"/>
      <c r="H2" s="65"/>
      <c r="I2" s="65"/>
    </row>
    <row r="3" spans="1:9">
      <c r="A3" s="64" t="str">
        <f>LEFT(跳高!A1,4)</f>
        <v>六男跳高</v>
      </c>
      <c r="B3" s="64"/>
      <c r="C3" s="64"/>
      <c r="D3" s="64"/>
      <c r="E3" s="18"/>
      <c r="F3" s="64" t="str">
        <f>LEFT(跳高!A14,4)</f>
        <v>六女跳高</v>
      </c>
      <c r="G3" s="64"/>
      <c r="H3" s="64"/>
      <c r="I3" s="64"/>
    </row>
    <row r="4" spans="1:9">
      <c r="A4" s="52" t="str">
        <f>跳高!B2</f>
        <v>班級</v>
      </c>
      <c r="B4" s="52" t="str">
        <f>跳高!C2</f>
        <v>姓名</v>
      </c>
      <c r="C4" s="52" t="str">
        <f>跳高!M2</f>
        <v>最佳成績</v>
      </c>
      <c r="D4" s="52" t="str">
        <f>跳高!N2</f>
        <v>名次</v>
      </c>
      <c r="E4" s="18"/>
      <c r="F4" s="52" t="str">
        <f>跳高!B15</f>
        <v>班級</v>
      </c>
      <c r="G4" s="52" t="str">
        <f>跳高!C15</f>
        <v>姓名</v>
      </c>
      <c r="H4" s="52" t="str">
        <f>跳高!M15</f>
        <v>最佳成績</v>
      </c>
      <c r="I4" s="52" t="str">
        <f>跳高!N15</f>
        <v>名次</v>
      </c>
    </row>
    <row r="5" spans="1:9">
      <c r="A5" s="52" t="str">
        <f>跳高!B3</f>
        <v>六年甲班</v>
      </c>
      <c r="B5" s="52" t="str">
        <f>跳高!C3</f>
        <v>林子翔</v>
      </c>
      <c r="C5" s="52" t="str">
        <f>IF(跳高!M3&lt;&gt;"",跳高!M3&amp;"cm","")</f>
        <v>110cm</v>
      </c>
      <c r="D5" s="52">
        <f>跳高!N3</f>
        <v>5</v>
      </c>
      <c r="E5" s="18"/>
      <c r="F5" s="52" t="str">
        <f>跳高!B16</f>
        <v>六年甲班</v>
      </c>
      <c r="G5" s="52" t="str">
        <f>跳高!C16</f>
        <v>黃楷渝</v>
      </c>
      <c r="H5" s="52" t="str">
        <f>IF(跳高!M16&lt;&gt;"",跳高!M16&amp;"cm","")</f>
        <v>100cm</v>
      </c>
      <c r="I5" s="52" t="str">
        <f>跳高!N16</f>
        <v/>
      </c>
    </row>
    <row r="6" spans="1:9">
      <c r="A6" s="52" t="str">
        <f>跳高!B4</f>
        <v>六年甲班</v>
      </c>
      <c r="B6" s="52" t="str">
        <f>跳高!C4</f>
        <v>陳詳太</v>
      </c>
      <c r="C6" s="52" t="str">
        <f>IF(跳高!M4&lt;&gt;"",跳高!M4&amp;"cm","")</f>
        <v>115cm</v>
      </c>
      <c r="D6" s="52">
        <f>跳高!N4</f>
        <v>4</v>
      </c>
      <c r="E6" s="18"/>
      <c r="F6" s="52" t="str">
        <f>跳高!B17</f>
        <v>六年甲班</v>
      </c>
      <c r="G6" s="52" t="str">
        <f>跳高!C17</f>
        <v>陳品婕</v>
      </c>
      <c r="H6" s="52" t="str">
        <f>IF(跳高!M17&lt;&gt;"",跳高!M17&amp;"cm","")</f>
        <v>110cm</v>
      </c>
      <c r="I6" s="52">
        <f>跳高!N17</f>
        <v>3</v>
      </c>
    </row>
    <row r="7" spans="1:9">
      <c r="A7" s="52" t="str">
        <f>跳高!B5</f>
        <v>六年乙班</v>
      </c>
      <c r="B7" s="52" t="str">
        <f>跳高!C5</f>
        <v>陳柏翰</v>
      </c>
      <c r="C7" s="52" t="str">
        <f>IF(跳高!M5&lt;&gt;"",跳高!M5&amp;"cm","")</f>
        <v/>
      </c>
      <c r="D7" s="52" t="str">
        <f>跳高!N5</f>
        <v/>
      </c>
      <c r="E7" s="18"/>
      <c r="F7" s="52" t="str">
        <f>跳高!B18</f>
        <v>六年乙班</v>
      </c>
      <c r="G7" s="52" t="str">
        <f>跳高!C18</f>
        <v>廖苡薰</v>
      </c>
      <c r="H7" s="52" t="str">
        <f>IF(跳高!M18&lt;&gt;"",跳高!M18&amp;"cm","")</f>
        <v>110cm</v>
      </c>
      <c r="I7" s="52">
        <f>跳高!N18</f>
        <v>2</v>
      </c>
    </row>
    <row r="8" spans="1:9">
      <c r="A8" s="52" t="str">
        <f>跳高!B6</f>
        <v>六年乙班</v>
      </c>
      <c r="B8" s="52" t="str">
        <f>跳高!C6</f>
        <v>朱立倫</v>
      </c>
      <c r="C8" s="52" t="str">
        <f>IF(跳高!M6&lt;&gt;"",跳高!M6&amp;"cm","")</f>
        <v>100cm</v>
      </c>
      <c r="D8" s="52" t="str">
        <f>跳高!N6</f>
        <v/>
      </c>
      <c r="E8" s="18"/>
      <c r="F8" s="52" t="str">
        <f>跳高!B19</f>
        <v>六年乙班</v>
      </c>
      <c r="G8" s="52" t="str">
        <f>跳高!C19</f>
        <v>陳牧禾</v>
      </c>
      <c r="H8" s="52" t="str">
        <f>IF(跳高!M19&lt;&gt;"",跳高!M19&amp;"cm","")</f>
        <v>100cm</v>
      </c>
      <c r="I8" s="52" t="str">
        <f>跳高!N19</f>
        <v/>
      </c>
    </row>
    <row r="9" spans="1:9">
      <c r="A9" s="52" t="str">
        <f>跳高!B7</f>
        <v>六年丙班</v>
      </c>
      <c r="B9" s="52" t="str">
        <f>跳高!C7</f>
        <v>廖竑端</v>
      </c>
      <c r="C9" s="52" t="str">
        <f>IF(跳高!M7&lt;&gt;"",跳高!M7&amp;"cm","")</f>
        <v>115cm</v>
      </c>
      <c r="D9" s="52">
        <f>跳高!N7</f>
        <v>3</v>
      </c>
      <c r="E9" s="18"/>
      <c r="F9" s="52" t="str">
        <f>跳高!B20</f>
        <v>六年丙班</v>
      </c>
      <c r="G9" s="52" t="str">
        <f>跳高!C20</f>
        <v>張芷瑜</v>
      </c>
      <c r="H9" s="52" t="str">
        <f>IF(跳高!M20&lt;&gt;"",跳高!M20&amp;"cm","")</f>
        <v>115cm</v>
      </c>
      <c r="I9" s="52">
        <f>跳高!N20</f>
        <v>1</v>
      </c>
    </row>
    <row r="10" spans="1:9">
      <c r="A10" s="52" t="str">
        <f>跳高!B8</f>
        <v>六年丙班</v>
      </c>
      <c r="B10" s="52" t="str">
        <f>跳高!C8</f>
        <v>李有騰</v>
      </c>
      <c r="C10" s="52" t="str">
        <f>IF(跳高!M8&lt;&gt;"",跳高!M8&amp;"cm","")</f>
        <v>125cm</v>
      </c>
      <c r="D10" s="52">
        <f>跳高!N8</f>
        <v>2</v>
      </c>
      <c r="E10" s="18"/>
      <c r="F10" s="52" t="str">
        <f>跳高!B21</f>
        <v>六年丙班</v>
      </c>
      <c r="G10" s="52" t="str">
        <f>跳高!C21</f>
        <v>賴宥蓁</v>
      </c>
      <c r="H10" s="52" t="str">
        <f>IF(跳高!M21&lt;&gt;"",跳高!M21&amp;"cm","")</f>
        <v>105cm</v>
      </c>
      <c r="I10" s="52" t="str">
        <f>跳高!N21</f>
        <v/>
      </c>
    </row>
    <row r="11" spans="1:9">
      <c r="A11" s="52" t="str">
        <f>跳高!B9</f>
        <v>六年丁班</v>
      </c>
      <c r="B11" s="52" t="str">
        <f>跳高!C9</f>
        <v>張傑森</v>
      </c>
      <c r="C11" s="52" t="str">
        <f>IF(跳高!M9&lt;&gt;"",跳高!M9&amp;"cm","")</f>
        <v>135cm</v>
      </c>
      <c r="D11" s="52">
        <f>跳高!N9</f>
        <v>1</v>
      </c>
      <c r="E11" s="18"/>
      <c r="F11" s="52" t="str">
        <f>跳高!B22</f>
        <v>六年丁班</v>
      </c>
      <c r="G11" s="52" t="str">
        <f>跳高!C22</f>
        <v>詹馥瑄</v>
      </c>
      <c r="H11" s="52" t="str">
        <f>IF(跳高!M22&lt;&gt;"",跳高!M22&amp;"cm","")</f>
        <v>105cm</v>
      </c>
      <c r="I11" s="52">
        <f>跳高!N22</f>
        <v>4</v>
      </c>
    </row>
    <row r="12" spans="1:9">
      <c r="A12" s="52" t="str">
        <f>跳高!B10</f>
        <v>六年丁班</v>
      </c>
      <c r="B12" s="52" t="str">
        <f>跳高!C10</f>
        <v>鄭亦勛</v>
      </c>
      <c r="C12" s="52" t="str">
        <f>IF(跳高!M10&lt;&gt;"",跳高!M10&amp;"cm","")</f>
        <v>110cm</v>
      </c>
      <c r="D12" s="52">
        <f>跳高!N10</f>
        <v>6</v>
      </c>
      <c r="E12" s="18"/>
      <c r="F12" s="52" t="str">
        <f>跳高!B23</f>
        <v>六年丁班</v>
      </c>
      <c r="G12" s="52" t="str">
        <f>跳高!C23</f>
        <v>張庭瑜</v>
      </c>
      <c r="H12" s="52" t="str">
        <f>IF(跳高!M23&lt;&gt;"",跳高!M23&amp;"cm","")</f>
        <v>105cm</v>
      </c>
      <c r="I12" s="52">
        <f>跳高!N23</f>
        <v>4</v>
      </c>
    </row>
    <row r="13" spans="1:9">
      <c r="A13" s="52" t="str">
        <f>跳高!B11</f>
        <v>六年戊班</v>
      </c>
      <c r="B13" s="52" t="str">
        <f>跳高!C11</f>
        <v>鍾岳峻</v>
      </c>
      <c r="C13" s="52" t="str">
        <f>IF(跳高!M11&lt;&gt;"",跳高!M11&amp;"cm","")</f>
        <v/>
      </c>
      <c r="D13" s="52" t="str">
        <f>跳高!N11</f>
        <v/>
      </c>
      <c r="E13" s="18"/>
      <c r="F13" s="52" t="str">
        <f>跳高!B24</f>
        <v>六年戊班</v>
      </c>
      <c r="G13" s="52" t="str">
        <f>跳高!C24</f>
        <v>張睿恩</v>
      </c>
      <c r="H13" s="52" t="str">
        <f>IF(跳高!M24&lt;&gt;"",跳高!M24&amp;"cm","")</f>
        <v>105cm</v>
      </c>
      <c r="I13" s="52">
        <f>跳高!N24</f>
        <v>6</v>
      </c>
    </row>
    <row r="14" spans="1:9">
      <c r="A14" s="52" t="str">
        <f>跳高!B12</f>
        <v>六年戊班</v>
      </c>
      <c r="B14" s="52" t="str">
        <f>跳高!C12</f>
        <v>江睿軒</v>
      </c>
      <c r="C14" s="52" t="str">
        <f>IF(跳高!M12&lt;&gt;"",跳高!M12&amp;"cm","")</f>
        <v>105cm</v>
      </c>
      <c r="D14" s="52"/>
      <c r="E14" s="18"/>
      <c r="F14" s="52" t="str">
        <f>跳高!B25</f>
        <v>六年戊班</v>
      </c>
      <c r="G14" s="52" t="str">
        <f>跳高!C25</f>
        <v>賴以婕</v>
      </c>
      <c r="H14" s="52" t="str">
        <f>IF(跳高!M25&lt;&gt;"",跳高!M25&amp;"cm","")</f>
        <v>95cm</v>
      </c>
      <c r="I14" s="52" t="str">
        <f>跳高!N25</f>
        <v/>
      </c>
    </row>
    <row r="15" spans="1:9">
      <c r="A15" s="18"/>
      <c r="B15" s="18"/>
      <c r="C15" s="18"/>
      <c r="D15" s="18"/>
      <c r="E15" s="18"/>
      <c r="F15" s="18"/>
      <c r="G15" s="18"/>
      <c r="H15" s="18"/>
      <c r="I15" s="18"/>
    </row>
    <row r="16" spans="1:9">
      <c r="A16" s="64" t="str">
        <f>LEFT(跳遠!A1,4)</f>
        <v>六男跳遠</v>
      </c>
      <c r="B16" s="64"/>
      <c r="C16" s="64"/>
      <c r="D16" s="64"/>
      <c r="E16" s="18"/>
      <c r="F16" s="64" t="str">
        <f>LEFT(跳遠!A14,4)</f>
        <v>六女跳遠</v>
      </c>
      <c r="G16" s="64"/>
      <c r="H16" s="64"/>
      <c r="I16" s="64"/>
    </row>
    <row r="17" spans="1:9">
      <c r="A17" s="52" t="str">
        <f>跳遠!B2</f>
        <v>班級</v>
      </c>
      <c r="B17" s="52" t="str">
        <f>跳遠!C2</f>
        <v>姓名</v>
      </c>
      <c r="C17" s="52" t="str">
        <f>跳遠!G2</f>
        <v>最佳成績</v>
      </c>
      <c r="D17" s="52" t="str">
        <f>跳遠!H2</f>
        <v>名次</v>
      </c>
      <c r="E17" s="18"/>
      <c r="F17" s="52" t="str">
        <f>跳遠!B15</f>
        <v>班級</v>
      </c>
      <c r="G17" s="52" t="str">
        <f>跳遠!C15</f>
        <v>姓名</v>
      </c>
      <c r="H17" s="52" t="str">
        <f>跳遠!G15</f>
        <v>最佳成績</v>
      </c>
      <c r="I17" s="52" t="str">
        <f>跳遠!H15</f>
        <v>名次</v>
      </c>
    </row>
    <row r="18" spans="1:9">
      <c r="A18" s="52" t="str">
        <f>跳遠!B3</f>
        <v>六年甲班</v>
      </c>
      <c r="B18" s="52" t="str">
        <f>跳遠!C3</f>
        <v>張祐嘉</v>
      </c>
      <c r="C18" s="52" t="str">
        <f>IF(跳遠!G3&lt;&gt;"",跳遠!G3&amp;"m","")</f>
        <v>2.99m</v>
      </c>
      <c r="D18" s="52" t="str">
        <f>跳遠!H3</f>
        <v/>
      </c>
      <c r="E18" s="18"/>
      <c r="F18" s="52" t="str">
        <f>跳遠!B16</f>
        <v>六年甲班</v>
      </c>
      <c r="G18" s="52" t="str">
        <f>跳遠!C16</f>
        <v>張育綾</v>
      </c>
      <c r="H18" s="52" t="str">
        <f>IF(跳遠!G16&lt;&gt;"",跳遠!G16&amp;"m","")</f>
        <v/>
      </c>
      <c r="I18" s="52" t="str">
        <f>跳遠!H16</f>
        <v/>
      </c>
    </row>
    <row r="19" spans="1:9">
      <c r="A19" s="52" t="str">
        <f>跳遠!B4</f>
        <v>六年甲班</v>
      </c>
      <c r="B19" s="52" t="str">
        <f>跳遠!C4</f>
        <v>陳詳太</v>
      </c>
      <c r="C19" s="52" t="str">
        <f>IF(跳遠!G4&lt;&gt;"",跳遠!G4&amp;"m","")</f>
        <v>3.03m</v>
      </c>
      <c r="D19" s="52" t="str">
        <f>跳遠!H4</f>
        <v/>
      </c>
      <c r="E19" s="18"/>
      <c r="F19" s="52" t="str">
        <f>跳遠!B17</f>
        <v>六年甲班</v>
      </c>
      <c r="G19" s="52" t="str">
        <f>跳遠!C17</f>
        <v>陳品婕</v>
      </c>
      <c r="H19" s="52" t="str">
        <f>IF(跳遠!G17&lt;&gt;"",跳遠!G17&amp;"m","")</f>
        <v>2.89m</v>
      </c>
      <c r="I19" s="52" t="str">
        <f>跳遠!H17</f>
        <v/>
      </c>
    </row>
    <row r="20" spans="1:9">
      <c r="A20" s="52" t="str">
        <f>跳遠!B5</f>
        <v>六年乙班</v>
      </c>
      <c r="B20" s="52" t="str">
        <f>跳遠!C5</f>
        <v>陳旻佑</v>
      </c>
      <c r="C20" s="52" t="str">
        <f>IF(跳遠!G5&lt;&gt;"",跳遠!G5&amp;"m","")</f>
        <v/>
      </c>
      <c r="D20" s="52" t="str">
        <f>跳遠!H5</f>
        <v/>
      </c>
      <c r="E20" s="18"/>
      <c r="F20" s="52" t="str">
        <f>跳遠!B18</f>
        <v>六年乙班</v>
      </c>
      <c r="G20" s="52" t="str">
        <f>跳遠!C18</f>
        <v>涂惠雯</v>
      </c>
      <c r="H20" s="52" t="str">
        <f>IF(跳遠!G18&lt;&gt;"",跳遠!G18&amp;"m","")</f>
        <v>3.04m</v>
      </c>
      <c r="I20" s="52">
        <f>跳遠!H18</f>
        <v>5</v>
      </c>
    </row>
    <row r="21" spans="1:9">
      <c r="A21" s="52" t="str">
        <f>跳遠!B6</f>
        <v>六年乙班</v>
      </c>
      <c r="B21" s="52" t="str">
        <f>跳遠!C6</f>
        <v>黃國書</v>
      </c>
      <c r="C21" s="52" t="str">
        <f>IF(跳遠!G6&lt;&gt;"",跳遠!G6&amp;"m","")</f>
        <v>3.37m</v>
      </c>
      <c r="D21" s="52">
        <f>跳遠!H6</f>
        <v>5</v>
      </c>
      <c r="E21" s="18"/>
      <c r="F21" s="52" t="str">
        <f>跳遠!B19</f>
        <v>六年乙班</v>
      </c>
      <c r="G21" s="52" t="str">
        <f>跳遠!C19</f>
        <v>江蓁諭</v>
      </c>
      <c r="H21" s="52" t="str">
        <f>IF(跳遠!G19&lt;&gt;"",跳遠!G19&amp;"m","")</f>
        <v/>
      </c>
      <c r="I21" s="52" t="str">
        <f>跳遠!H19</f>
        <v/>
      </c>
    </row>
    <row r="22" spans="1:9">
      <c r="A22" s="52" t="str">
        <f>跳遠!B7</f>
        <v>六年丙班</v>
      </c>
      <c r="B22" s="52" t="str">
        <f>跳遠!C7</f>
        <v>陳岫玄</v>
      </c>
      <c r="C22" s="52" t="str">
        <f>IF(跳遠!G7&lt;&gt;"",跳遠!G7&amp;"m","")</f>
        <v>3.53m</v>
      </c>
      <c r="D22" s="52">
        <f>跳遠!H7</f>
        <v>2</v>
      </c>
      <c r="E22" s="18"/>
      <c r="F22" s="52" t="str">
        <f>跳遠!B20</f>
        <v>六年丙班</v>
      </c>
      <c r="G22" s="52" t="str">
        <f>跳遠!C20</f>
        <v>林鈺善</v>
      </c>
      <c r="H22" s="52" t="str">
        <f>IF(跳遠!G20&lt;&gt;"",跳遠!G20&amp;"m","")</f>
        <v>3.39m</v>
      </c>
      <c r="I22" s="52">
        <f>跳遠!H20</f>
        <v>2</v>
      </c>
    </row>
    <row r="23" spans="1:9">
      <c r="A23" s="52" t="str">
        <f>跳遠!B8</f>
        <v>六年丙班</v>
      </c>
      <c r="B23" s="52" t="str">
        <f>跳遠!C8</f>
        <v>林奕廷</v>
      </c>
      <c r="C23" s="52" t="str">
        <f>IF(跳遠!G8&lt;&gt;"",跳遠!G8&amp;"m","")</f>
        <v>3.05m</v>
      </c>
      <c r="D23" s="52">
        <f>跳遠!H8</f>
        <v>6</v>
      </c>
      <c r="E23" s="18"/>
      <c r="F23" s="52" t="str">
        <f>跳遠!B21</f>
        <v>六年丙班</v>
      </c>
      <c r="G23" s="52" t="str">
        <f>跳遠!C21</f>
        <v>陳育汝</v>
      </c>
      <c r="H23" s="52" t="str">
        <f>IF(跳遠!G21&lt;&gt;"",跳遠!G21&amp;"m","")</f>
        <v>3.28m</v>
      </c>
      <c r="I23" s="52">
        <f>跳遠!H21</f>
        <v>3</v>
      </c>
    </row>
    <row r="24" spans="1:9">
      <c r="A24" s="52" t="str">
        <f>跳遠!B9</f>
        <v>六年丁班</v>
      </c>
      <c r="B24" s="52" t="str">
        <f>跳遠!C9</f>
        <v>鄭亦勛</v>
      </c>
      <c r="C24" s="52" t="str">
        <f>IF(跳遠!G9&lt;&gt;"",跳遠!G9&amp;"m","")</f>
        <v>2.98m</v>
      </c>
      <c r="D24" s="52" t="str">
        <f>跳遠!H9</f>
        <v/>
      </c>
      <c r="E24" s="18"/>
      <c r="F24" s="52" t="str">
        <f>跳遠!B22</f>
        <v>六年丁班</v>
      </c>
      <c r="G24" s="52" t="str">
        <f>跳遠!C22</f>
        <v>羅沛芹</v>
      </c>
      <c r="H24" s="52" t="str">
        <f>IF(跳遠!G22&lt;&gt;"",跳遠!G22&amp;"m","")</f>
        <v>2.93m</v>
      </c>
      <c r="I24" s="52">
        <f>跳遠!H22</f>
        <v>6</v>
      </c>
    </row>
    <row r="25" spans="1:9">
      <c r="A25" s="52" t="str">
        <f>跳遠!B10</f>
        <v>六年丁班</v>
      </c>
      <c r="B25" s="52" t="str">
        <f>跳遠!C10</f>
        <v>林高丞</v>
      </c>
      <c r="C25" s="52" t="str">
        <f>IF(跳遠!G10&lt;&gt;"",跳遠!G10&amp;"m","")</f>
        <v>3.38m</v>
      </c>
      <c r="D25" s="52">
        <f>跳遠!H10</f>
        <v>4</v>
      </c>
      <c r="E25" s="18"/>
      <c r="F25" s="52" t="str">
        <f>跳遠!B23</f>
        <v>六年丁班</v>
      </c>
      <c r="G25" s="52" t="str">
        <f>跳遠!C23</f>
        <v>張庭瑜</v>
      </c>
      <c r="H25" s="52" t="str">
        <f>IF(跳遠!G23&lt;&gt;"",跳遠!G23&amp;"m","")</f>
        <v>3.27m</v>
      </c>
      <c r="I25" s="52">
        <f>跳遠!H23</f>
        <v>4</v>
      </c>
    </row>
    <row r="26" spans="1:9">
      <c r="A26" s="52" t="str">
        <f>跳遠!B11</f>
        <v>六年戊班</v>
      </c>
      <c r="B26" s="52" t="str">
        <f>跳遠!C11</f>
        <v>洪凱威</v>
      </c>
      <c r="C26" s="52" t="str">
        <f>IF(跳遠!G11&lt;&gt;"",跳遠!G11&amp;"m","")</f>
        <v>3.54m</v>
      </c>
      <c r="D26" s="52">
        <f>跳遠!H11</f>
        <v>1</v>
      </c>
      <c r="E26" s="18"/>
      <c r="F26" s="52" t="str">
        <f>跳遠!B24</f>
        <v>六年戊班</v>
      </c>
      <c r="G26" s="52" t="str">
        <f>跳遠!C24</f>
        <v>張睿恩</v>
      </c>
      <c r="H26" s="52" t="str">
        <f>IF(跳遠!G24&lt;&gt;"",跳遠!G24&amp;"m","")</f>
        <v/>
      </c>
      <c r="I26" s="52" t="str">
        <f>跳遠!H24</f>
        <v/>
      </c>
    </row>
    <row r="27" spans="1:9">
      <c r="A27" s="52" t="str">
        <f>跳遠!B12</f>
        <v>六年戊班</v>
      </c>
      <c r="B27" s="52" t="str">
        <f>跳遠!C12</f>
        <v>陳宥嘉</v>
      </c>
      <c r="C27" s="52" t="str">
        <f>IF(跳遠!G12&lt;&gt;"",跳遠!G12&amp;"m","")</f>
        <v>3.44m</v>
      </c>
      <c r="D27" s="52">
        <f>跳遠!H12</f>
        <v>3</v>
      </c>
      <c r="E27" s="18"/>
      <c r="F27" s="52" t="str">
        <f>跳遠!B25</f>
        <v>六年戊班</v>
      </c>
      <c r="G27" s="52" t="str">
        <f>跳遠!C25</f>
        <v>葉羽恩</v>
      </c>
      <c r="H27" s="52" t="str">
        <f>IF(跳遠!G25&lt;&gt;"",跳遠!G25&amp;"m","")</f>
        <v>3.55m</v>
      </c>
      <c r="I27" s="52">
        <f>跳遠!H25</f>
        <v>1</v>
      </c>
    </row>
    <row r="28" spans="1:9">
      <c r="A28" s="18"/>
      <c r="B28" s="18"/>
      <c r="C28" s="18"/>
      <c r="D28" s="18"/>
      <c r="E28" s="18"/>
      <c r="F28" s="18"/>
      <c r="G28" s="18"/>
      <c r="H28" s="18"/>
      <c r="I28" s="18"/>
    </row>
    <row r="29" spans="1:9">
      <c r="A29" s="64" t="str">
        <f>LEFT(鉛球!A1,4)</f>
        <v>六男鉛球</v>
      </c>
      <c r="B29" s="64"/>
      <c r="C29" s="64"/>
      <c r="D29" s="64"/>
      <c r="E29" s="18"/>
      <c r="F29" s="64" t="str">
        <f>LEFT(鉛球!A14,4)</f>
        <v>六女鉛球</v>
      </c>
      <c r="G29" s="64"/>
      <c r="H29" s="64"/>
      <c r="I29" s="64"/>
    </row>
    <row r="30" spans="1:9">
      <c r="A30" s="52" t="str">
        <f>鉛球!B2</f>
        <v>班級</v>
      </c>
      <c r="B30" s="52" t="str">
        <f>鉛球!C2</f>
        <v>姓名</v>
      </c>
      <c r="C30" s="52" t="str">
        <f>鉛球!D2</f>
        <v>最佳成績</v>
      </c>
      <c r="D30" s="52" t="str">
        <f>鉛球!E2</f>
        <v>名次</v>
      </c>
      <c r="E30" s="18"/>
      <c r="F30" s="52" t="str">
        <f>鉛球!B15</f>
        <v>班級</v>
      </c>
      <c r="G30" s="52" t="str">
        <f>鉛球!C15</f>
        <v>姓名</v>
      </c>
      <c r="H30" s="52" t="str">
        <f>鉛球!D15</f>
        <v>最佳成績</v>
      </c>
      <c r="I30" s="52" t="str">
        <f>鉛球!E15</f>
        <v>名次</v>
      </c>
    </row>
    <row r="31" spans="1:9">
      <c r="A31" s="52" t="str">
        <f>鉛球!B3</f>
        <v>六年甲班</v>
      </c>
      <c r="B31" s="52" t="str">
        <f>鉛球!C3</f>
        <v>盧胤榳</v>
      </c>
      <c r="C31" s="52" t="str">
        <f>IF(鉛球!D3&lt;&gt;"",鉛球!D3&amp;"m","")</f>
        <v>4.32m</v>
      </c>
      <c r="D31" s="52" t="str">
        <f>鉛球!E3</f>
        <v/>
      </c>
      <c r="E31" s="18"/>
      <c r="F31" s="52" t="str">
        <f>鉛球!B16</f>
        <v>六年甲班</v>
      </c>
      <c r="G31" s="52" t="str">
        <f>鉛球!C16</f>
        <v>張育綾</v>
      </c>
      <c r="H31" s="52" t="str">
        <f>IF(鉛球!D16&lt;&gt;"",鉛球!D16&amp;"m","")</f>
        <v>5.2m</v>
      </c>
      <c r="I31" s="52" t="str">
        <f>鉛球!E16</f>
        <v/>
      </c>
    </row>
    <row r="32" spans="1:9">
      <c r="A32" s="52" t="str">
        <f>鉛球!B4</f>
        <v>六年甲班</v>
      </c>
      <c r="B32" s="52" t="str">
        <f>鉛球!C4</f>
        <v>王莛惟</v>
      </c>
      <c r="C32" s="52" t="str">
        <f>IF(鉛球!D4&lt;&gt;"",鉛球!D4&amp;"m","")</f>
        <v>5.28m</v>
      </c>
      <c r="D32" s="52" t="str">
        <f>鉛球!E4</f>
        <v/>
      </c>
      <c r="E32" s="18"/>
      <c r="F32" s="52" t="str">
        <f>鉛球!B17</f>
        <v>六年甲班</v>
      </c>
      <c r="G32" s="52" t="str">
        <f>鉛球!C17</f>
        <v>黃楷渝</v>
      </c>
      <c r="H32" s="52" t="str">
        <f>IF(鉛球!D17&lt;&gt;"",鉛球!D17&amp;"m","")</f>
        <v>5.64m</v>
      </c>
      <c r="I32" s="52">
        <f>鉛球!E17</f>
        <v>2</v>
      </c>
    </row>
    <row r="33" spans="1:9">
      <c r="A33" s="52" t="str">
        <f>鉛球!B5</f>
        <v>六年乙班</v>
      </c>
      <c r="B33" s="52" t="str">
        <f>鉛球!C5</f>
        <v>吳汯駤</v>
      </c>
      <c r="C33" s="52" t="str">
        <f>IF(鉛球!D5&lt;&gt;"",鉛球!D5&amp;"m","")</f>
        <v>6.55m</v>
      </c>
      <c r="D33" s="52">
        <f>鉛球!E5</f>
        <v>6</v>
      </c>
      <c r="E33" s="18"/>
      <c r="F33" s="52" t="str">
        <f>鉛球!B18</f>
        <v>六年乙班</v>
      </c>
      <c r="G33" s="52" t="str">
        <f>鉛球!C18</f>
        <v>涂惠雯</v>
      </c>
      <c r="H33" s="52" t="str">
        <f>IF(鉛球!D18&lt;&gt;"",鉛球!D18&amp;"m","")</f>
        <v>4.42m</v>
      </c>
      <c r="I33" s="52" t="str">
        <f>鉛球!E18</f>
        <v/>
      </c>
    </row>
    <row r="34" spans="1:9">
      <c r="A34" s="52" t="str">
        <f>鉛球!B6</f>
        <v>六年乙班</v>
      </c>
      <c r="B34" s="52" t="str">
        <f>鉛球!C6</f>
        <v>張嘉侑</v>
      </c>
      <c r="C34" s="52" t="str">
        <f>IF(鉛球!D6&lt;&gt;"",鉛球!D6&amp;"m","")</f>
        <v>5.8m</v>
      </c>
      <c r="D34" s="52" t="str">
        <f>鉛球!E6</f>
        <v/>
      </c>
      <c r="E34" s="18"/>
      <c r="F34" s="52" t="str">
        <f>鉛球!B19</f>
        <v>六年乙班</v>
      </c>
      <c r="G34" s="52" t="str">
        <f>鉛球!C19</f>
        <v>林欣畇</v>
      </c>
      <c r="H34" s="52" t="str">
        <f>IF(鉛球!D19&lt;&gt;"",鉛球!D19&amp;"m","")</f>
        <v>4.2m</v>
      </c>
      <c r="I34" s="52" t="str">
        <f>鉛球!E19</f>
        <v/>
      </c>
    </row>
    <row r="35" spans="1:9">
      <c r="A35" s="52" t="str">
        <f>鉛球!B7</f>
        <v>六年丙班</v>
      </c>
      <c r="B35" s="52" t="str">
        <f>鉛球!C7</f>
        <v>唐張聖威</v>
      </c>
      <c r="C35" s="52" t="str">
        <f>IF(鉛球!D7&lt;&gt;"",鉛球!D7&amp;"m","")</f>
        <v>8.9m</v>
      </c>
      <c r="D35" s="52">
        <f>鉛球!E7</f>
        <v>1</v>
      </c>
      <c r="E35" s="18"/>
      <c r="F35" s="52" t="str">
        <f>鉛球!B20</f>
        <v>六年丙班</v>
      </c>
      <c r="G35" s="52" t="str">
        <f>鉛球!C20</f>
        <v>林湘泠</v>
      </c>
      <c r="H35" s="52" t="str">
        <f>IF(鉛球!D20&lt;&gt;"",鉛球!D20&amp;"m","")</f>
        <v>5.21m</v>
      </c>
      <c r="I35" s="52">
        <f>鉛球!E20</f>
        <v>6</v>
      </c>
    </row>
    <row r="36" spans="1:9">
      <c r="A36" s="52" t="str">
        <f>鉛球!B8</f>
        <v>六年丙班</v>
      </c>
      <c r="B36" s="52" t="str">
        <f>鉛球!C8</f>
        <v>楊深博</v>
      </c>
      <c r="C36" s="52" t="str">
        <f>IF(鉛球!D8&lt;&gt;"",鉛球!D8&amp;"m","")</f>
        <v>7.89m</v>
      </c>
      <c r="D36" s="52">
        <f>鉛球!E8</f>
        <v>2</v>
      </c>
      <c r="E36" s="18"/>
      <c r="F36" s="52" t="str">
        <f>鉛球!B21</f>
        <v>六年丙班</v>
      </c>
      <c r="G36" s="52" t="str">
        <f>鉛球!C21</f>
        <v>陳穎</v>
      </c>
      <c r="H36" s="52" t="str">
        <f>IF(鉛球!D21&lt;&gt;"",鉛球!D21&amp;"m","")</f>
        <v>5.69m</v>
      </c>
      <c r="I36" s="52">
        <f>鉛球!E21</f>
        <v>1</v>
      </c>
    </row>
    <row r="37" spans="1:9">
      <c r="A37" s="52" t="str">
        <f>鉛球!B9</f>
        <v>六年丁班</v>
      </c>
      <c r="B37" s="52" t="str">
        <f>鉛球!C9</f>
        <v>陳柏逢</v>
      </c>
      <c r="C37" s="52" t="str">
        <f>IF(鉛球!D9&lt;&gt;"",鉛球!D9&amp;"m","")</f>
        <v>7.54m</v>
      </c>
      <c r="D37" s="52">
        <f>鉛球!E9</f>
        <v>3</v>
      </c>
      <c r="E37" s="18"/>
      <c r="F37" s="52" t="str">
        <f>鉛球!B22</f>
        <v>六年丁班</v>
      </c>
      <c r="G37" s="52" t="str">
        <f>鉛球!C22</f>
        <v>李欣純</v>
      </c>
      <c r="H37" s="52" t="str">
        <f>IF(鉛球!D22&lt;&gt;"",鉛球!D22&amp;"m","")</f>
        <v>5.63m</v>
      </c>
      <c r="I37" s="52">
        <f>鉛球!E22</f>
        <v>3</v>
      </c>
    </row>
    <row r="38" spans="1:9">
      <c r="A38" s="52" t="str">
        <f>鉛球!B10</f>
        <v>六年丁班</v>
      </c>
      <c r="B38" s="52" t="str">
        <f>鉛球!C10</f>
        <v>莊沛哲</v>
      </c>
      <c r="C38" s="52" t="str">
        <f>IF(鉛球!D10&lt;&gt;"",鉛球!D10&amp;"m","")</f>
        <v>7.26m</v>
      </c>
      <c r="D38" s="52">
        <f>鉛球!E10</f>
        <v>4</v>
      </c>
      <c r="E38" s="18"/>
      <c r="F38" s="52" t="str">
        <f>鉛球!B23</f>
        <v>六年丁班</v>
      </c>
      <c r="G38" s="52" t="str">
        <f>鉛球!C23</f>
        <v>楊詠捷</v>
      </c>
      <c r="H38" s="52" t="str">
        <f>IF(鉛球!D23&lt;&gt;"",鉛球!D23&amp;"m","")</f>
        <v>5.44m</v>
      </c>
      <c r="I38" s="52">
        <f>鉛球!E23</f>
        <v>4</v>
      </c>
    </row>
    <row r="39" spans="1:9">
      <c r="A39" s="52" t="str">
        <f>鉛球!B11</f>
        <v>六年戊班</v>
      </c>
      <c r="B39" s="52" t="str">
        <f>鉛球!C11</f>
        <v>黃彥菫</v>
      </c>
      <c r="C39" s="52" t="str">
        <f>IF(鉛球!D11&lt;&gt;"",鉛球!D11&amp;"m","")</f>
        <v>6.62m</v>
      </c>
      <c r="D39" s="52">
        <f>鉛球!E11</f>
        <v>5</v>
      </c>
      <c r="E39" s="18"/>
      <c r="F39" s="52" t="str">
        <f>鉛球!B24</f>
        <v>六年戊班</v>
      </c>
      <c r="G39" s="52" t="str">
        <f>鉛球!C24</f>
        <v>蔡喬嵋</v>
      </c>
      <c r="H39" s="52" t="str">
        <f>IF(鉛球!D24&lt;&gt;"",鉛球!D24&amp;"m","")</f>
        <v>4.87m</v>
      </c>
      <c r="I39" s="52" t="str">
        <f>鉛球!E24</f>
        <v/>
      </c>
    </row>
    <row r="40" spans="1:9">
      <c r="A40" s="52" t="str">
        <f>鉛球!B12</f>
        <v>六年戊班</v>
      </c>
      <c r="B40" s="52" t="str">
        <f>鉛球!C12</f>
        <v>周楷原</v>
      </c>
      <c r="C40" s="52" t="str">
        <f>IF(鉛球!D12&lt;&gt;"",鉛球!D12&amp;"m","")</f>
        <v>5.4m</v>
      </c>
      <c r="D40" s="52" t="str">
        <f>鉛球!E12</f>
        <v/>
      </c>
      <c r="E40" s="18"/>
      <c r="F40" s="52" t="str">
        <f>鉛球!B25</f>
        <v>六年戊班</v>
      </c>
      <c r="G40" s="52" t="str">
        <f>鉛球!C25</f>
        <v>黃租苡</v>
      </c>
      <c r="H40" s="52" t="str">
        <f>IF(鉛球!D25&lt;&gt;"",鉛球!D25&amp;"m","")</f>
        <v>5.24m</v>
      </c>
      <c r="I40" s="52">
        <f>鉛球!E25</f>
        <v>5</v>
      </c>
    </row>
    <row r="42" spans="1:9">
      <c r="A42" s="64" t="str">
        <f>LEFT(壘球!A1,4)</f>
        <v>六男壘球</v>
      </c>
      <c r="B42" s="64"/>
      <c r="C42" s="64"/>
      <c r="D42" s="64"/>
      <c r="E42" s="18"/>
      <c r="F42" s="64" t="str">
        <f>LEFT(壘球!A14,4)</f>
        <v>六女壘球</v>
      </c>
      <c r="G42" s="64"/>
      <c r="H42" s="64"/>
      <c r="I42" s="64"/>
    </row>
    <row r="43" spans="1:9">
      <c r="A43" s="52" t="str">
        <f>LEFT(壘球!B2,4)</f>
        <v>班級</v>
      </c>
      <c r="B43" s="52" t="str">
        <f>LEFT(壘球!C2,4)</f>
        <v>姓名</v>
      </c>
      <c r="C43" s="52" t="str">
        <f>LEFT(壘球!G2,4)</f>
        <v>最佳成績</v>
      </c>
      <c r="D43" s="52" t="str">
        <f>LEFT(壘球!H2,4)</f>
        <v>名次</v>
      </c>
      <c r="E43" s="18"/>
      <c r="F43" s="52" t="str">
        <f>壘球!B15</f>
        <v>班級</v>
      </c>
      <c r="G43" s="52" t="str">
        <f>壘球!C15</f>
        <v>姓名</v>
      </c>
      <c r="H43" s="52" t="str">
        <f>壘球!G15</f>
        <v>最佳成績</v>
      </c>
      <c r="I43" s="52" t="str">
        <f>壘球!H15</f>
        <v>名次</v>
      </c>
    </row>
    <row r="44" spans="1:9">
      <c r="A44" s="52" t="str">
        <f>LEFT(壘球!B3,4)</f>
        <v>六年甲班</v>
      </c>
      <c r="B44" s="52" t="str">
        <f>LEFT(壘球!C3,4)</f>
        <v>張峻碩</v>
      </c>
      <c r="C44" s="52" t="str">
        <f>IF(壘球!G3&lt;&gt;"",壘球!G3&amp;"m","")</f>
        <v>15.29m</v>
      </c>
      <c r="D44" s="52" t="str">
        <f>LEFT(壘球!H3,4)</f>
        <v/>
      </c>
      <c r="E44" s="18"/>
      <c r="F44" s="52" t="str">
        <f>壘球!B16</f>
        <v>六年甲班</v>
      </c>
      <c r="G44" s="52" t="str">
        <f>壘球!C16</f>
        <v>劉子瑜</v>
      </c>
      <c r="H44" s="52" t="str">
        <f>IF(壘球!G16&lt;&gt;"",壘球!G16&amp;"m","")</f>
        <v>13.21m</v>
      </c>
      <c r="I44" s="52" t="str">
        <f>壘球!H16</f>
        <v/>
      </c>
    </row>
    <row r="45" spans="1:9">
      <c r="A45" s="52" t="str">
        <f>LEFT(壘球!B4,4)</f>
        <v>六年甲班</v>
      </c>
      <c r="B45" s="52" t="str">
        <f>LEFT(壘球!C4,4)</f>
        <v>張祐嘉</v>
      </c>
      <c r="C45" s="52" t="str">
        <f>IF(壘球!G4&lt;&gt;"",壘球!G4&amp;"m","")</f>
        <v>23.15m</v>
      </c>
      <c r="D45" s="52" t="str">
        <f>LEFT(壘球!H4,4)</f>
        <v/>
      </c>
      <c r="E45" s="18"/>
      <c r="F45" s="52" t="str">
        <f>壘球!B17</f>
        <v>六年甲班</v>
      </c>
      <c r="G45" s="52" t="str">
        <f>壘球!C17</f>
        <v>李家蓁</v>
      </c>
      <c r="H45" s="52" t="str">
        <f>IF(壘球!G17&lt;&gt;"",壘球!G17&amp;"m","")</f>
        <v>17.57m</v>
      </c>
      <c r="I45" s="52">
        <f>壘球!H17</f>
        <v>3</v>
      </c>
    </row>
    <row r="46" spans="1:9">
      <c r="A46" s="52" t="str">
        <f>LEFT(壘球!B5,4)</f>
        <v>六年乙班</v>
      </c>
      <c r="B46" s="52" t="str">
        <f>LEFT(壘球!C5,4)</f>
        <v>林旻樂</v>
      </c>
      <c r="C46" s="52" t="str">
        <f>IF(壘球!G5&lt;&gt;"",壘球!G5&amp;"m","")</f>
        <v>24.42m</v>
      </c>
      <c r="D46" s="52" t="str">
        <f>LEFT(壘球!H5,4)</f>
        <v>6</v>
      </c>
      <c r="E46" s="18"/>
      <c r="F46" s="52" t="str">
        <f>壘球!B18</f>
        <v>六年乙班</v>
      </c>
      <c r="G46" s="52" t="str">
        <f>壘球!C18</f>
        <v>巫品萱</v>
      </c>
      <c r="H46" s="52" t="str">
        <f>IF(壘球!G18&lt;&gt;"",壘球!G18&amp;"m","")</f>
        <v>14.18m</v>
      </c>
      <c r="I46" s="52">
        <f>壘球!H18</f>
        <v>6</v>
      </c>
    </row>
    <row r="47" spans="1:9">
      <c r="A47" s="52" t="str">
        <f>LEFT(壘球!B6,4)</f>
        <v>六年乙班</v>
      </c>
      <c r="B47" s="52" t="str">
        <f>LEFT(壘球!C6,4)</f>
        <v>張嘉侑</v>
      </c>
      <c r="C47" s="52" t="str">
        <f>IF(壘球!G6&lt;&gt;"",壘球!G6&amp;"m","")</f>
        <v>27.43m</v>
      </c>
      <c r="D47" s="52" t="str">
        <f>LEFT(壘球!H6,4)</f>
        <v>5</v>
      </c>
      <c r="E47" s="18"/>
      <c r="F47" s="52" t="str">
        <f>壘球!B19</f>
        <v>六年乙班</v>
      </c>
      <c r="G47" s="52" t="str">
        <f>壘球!C19</f>
        <v>江蓁諭</v>
      </c>
      <c r="H47" s="52" t="str">
        <f>IF(壘球!G19&lt;&gt;"",壘球!G19&amp;"m","")</f>
        <v>13.55m</v>
      </c>
      <c r="I47" s="52" t="str">
        <f>壘球!H19</f>
        <v/>
      </c>
    </row>
    <row r="48" spans="1:9">
      <c r="A48" s="52" t="str">
        <f>LEFT(壘球!B7,4)</f>
        <v>六年丙班</v>
      </c>
      <c r="B48" s="52" t="str">
        <f>LEFT(壘球!C7,4)</f>
        <v>唐張聖威</v>
      </c>
      <c r="C48" s="52" t="str">
        <f>IF(壘球!G7&lt;&gt;"",壘球!G7&amp;"m","")</f>
        <v>39.4m</v>
      </c>
      <c r="D48" s="52" t="str">
        <f>LEFT(壘球!H7,4)</f>
        <v>1</v>
      </c>
      <c r="E48" s="18"/>
      <c r="F48" s="52" t="str">
        <f>壘球!B20</f>
        <v>六年丙班</v>
      </c>
      <c r="G48" s="52" t="str">
        <f>壘球!C20</f>
        <v>陳穎</v>
      </c>
      <c r="H48" s="52" t="str">
        <f>IF(壘球!G20&lt;&gt;"",壘球!G20&amp;"m","")</f>
        <v/>
      </c>
      <c r="I48" s="52" t="str">
        <f>壘球!H20</f>
        <v/>
      </c>
    </row>
    <row r="49" spans="1:9">
      <c r="A49" s="52" t="str">
        <f>LEFT(壘球!B8,4)</f>
        <v>六年丙班</v>
      </c>
      <c r="B49" s="52" t="str">
        <f>LEFT(壘球!C8,4)</f>
        <v>楊深博</v>
      </c>
      <c r="C49" s="52" t="str">
        <f>IF(壘球!G8&lt;&gt;"",壘球!G8&amp;"m","")</f>
        <v>32.11m</v>
      </c>
      <c r="D49" s="52" t="str">
        <f>LEFT(壘球!H8,4)</f>
        <v>4</v>
      </c>
      <c r="E49" s="18"/>
      <c r="F49" s="52" t="str">
        <f>壘球!B21</f>
        <v>六年丙班</v>
      </c>
      <c r="G49" s="52" t="str">
        <f>壘球!C21</f>
        <v>劉宛諾</v>
      </c>
      <c r="H49" s="52" t="str">
        <f>IF(壘球!G21&lt;&gt;"",壘球!G21&amp;"m","")</f>
        <v>15.71m</v>
      </c>
      <c r="I49" s="52">
        <f>壘球!H21</f>
        <v>5</v>
      </c>
    </row>
    <row r="50" spans="1:9">
      <c r="A50" s="52" t="str">
        <f>LEFT(壘球!B9,4)</f>
        <v>六年丁班</v>
      </c>
      <c r="B50" s="52" t="str">
        <f>LEFT(壘球!C9,4)</f>
        <v>陳世儒</v>
      </c>
      <c r="C50" s="52" t="str">
        <f>IF(壘球!G9&lt;&gt;"",壘球!G9&amp;"m","")</f>
        <v>32.74m</v>
      </c>
      <c r="D50" s="52" t="str">
        <f>LEFT(壘球!H9,4)</f>
        <v>2</v>
      </c>
      <c r="E50" s="18"/>
      <c r="F50" s="52" t="str">
        <f>壘球!B22</f>
        <v>六年丁班</v>
      </c>
      <c r="G50" s="52" t="str">
        <f>壘球!C22</f>
        <v>熊映媗</v>
      </c>
      <c r="H50" s="52" t="str">
        <f>IF(壘球!G22&lt;&gt;"",壘球!G22&amp;"m","")</f>
        <v>12.44m</v>
      </c>
      <c r="I50" s="52" t="str">
        <f>壘球!H22</f>
        <v/>
      </c>
    </row>
    <row r="51" spans="1:9">
      <c r="A51" s="52" t="str">
        <f>LEFT(壘球!B10,4)</f>
        <v>六年丁班</v>
      </c>
      <c r="B51" s="52" t="str">
        <f>LEFT(壘球!C10,4)</f>
        <v>林冠霆</v>
      </c>
      <c r="C51" s="52" t="str">
        <f>IF(壘球!G10&lt;&gt;"",壘球!G10&amp;"m","")</f>
        <v>32.28m</v>
      </c>
      <c r="D51" s="52" t="str">
        <f>LEFT(壘球!H10,4)</f>
        <v>3</v>
      </c>
      <c r="E51" s="18"/>
      <c r="F51" s="52" t="str">
        <f>壘球!B23</f>
        <v>六年丁班</v>
      </c>
      <c r="G51" s="52" t="str">
        <f>壘球!C23</f>
        <v>楊詠捷</v>
      </c>
      <c r="H51" s="52" t="str">
        <f>IF(壘球!G23&lt;&gt;"",壘球!G23&amp;"m","")</f>
        <v>21.67m</v>
      </c>
      <c r="I51" s="52">
        <f>壘球!H23</f>
        <v>1</v>
      </c>
    </row>
    <row r="52" spans="1:9">
      <c r="A52" s="52" t="str">
        <f>LEFT(壘球!B11,4)</f>
        <v>六年戊班</v>
      </c>
      <c r="B52" s="52" t="str">
        <f>LEFT(壘球!C11,4)</f>
        <v>黃彥菫</v>
      </c>
      <c r="C52" s="52" t="str">
        <f>IF(壘球!G11&lt;&gt;"",壘球!G11&amp;"m","")</f>
        <v>19.83m</v>
      </c>
      <c r="D52" s="52" t="str">
        <f>LEFT(壘球!H11,4)</f>
        <v/>
      </c>
      <c r="E52" s="18"/>
      <c r="F52" s="52" t="str">
        <f>壘球!B24</f>
        <v>六年戊班</v>
      </c>
      <c r="G52" s="52" t="str">
        <f>壘球!C24</f>
        <v>張云喬</v>
      </c>
      <c r="H52" s="52" t="str">
        <f>IF(壘球!G24&lt;&gt;"",壘球!G24&amp;"m","")</f>
        <v>17.12m</v>
      </c>
      <c r="I52" s="52">
        <f>壘球!H24</f>
        <v>4</v>
      </c>
    </row>
    <row r="53" spans="1:9">
      <c r="A53" s="52" t="str">
        <f>LEFT(壘球!B12,4)</f>
        <v>六年戊班</v>
      </c>
      <c r="B53" s="52" t="str">
        <f>LEFT(壘球!C12,4)</f>
        <v>陳泫安</v>
      </c>
      <c r="C53" s="52" t="str">
        <f>IF(壘球!G12&lt;&gt;"",壘球!G12&amp;"m","")</f>
        <v>22.7m</v>
      </c>
      <c r="D53" s="52" t="str">
        <f>LEFT(壘球!H12,4)</f>
        <v/>
      </c>
      <c r="E53" s="18"/>
      <c r="F53" s="52" t="str">
        <f>壘球!B25</f>
        <v>六年戊班</v>
      </c>
      <c r="G53" s="52" t="str">
        <f>壘球!C25</f>
        <v>黃租苡</v>
      </c>
      <c r="H53" s="52" t="str">
        <f>IF(壘球!G25&lt;&gt;"",壘球!G25&amp;"m","")</f>
        <v>21.36m</v>
      </c>
      <c r="I53" s="52">
        <f>壘球!H25</f>
        <v>2</v>
      </c>
    </row>
    <row r="54" spans="1:9">
      <c r="A54" s="18"/>
      <c r="B54" s="18"/>
      <c r="C54" s="18"/>
      <c r="D54" s="18"/>
      <c r="E54" s="18"/>
      <c r="F54" s="18"/>
      <c r="G54" s="18"/>
      <c r="H54" s="18"/>
      <c r="I54" s="18"/>
    </row>
  </sheetData>
  <mergeCells count="9">
    <mergeCell ref="A1:I2"/>
    <mergeCell ref="A3:D3"/>
    <mergeCell ref="F3:I3"/>
    <mergeCell ref="A42:D42"/>
    <mergeCell ref="F42:I42"/>
    <mergeCell ref="A16:D16"/>
    <mergeCell ref="F16:I16"/>
    <mergeCell ref="A29:D29"/>
    <mergeCell ref="F29:I29"/>
  </mergeCells>
  <phoneticPr fontId="1" type="noConversion"/>
  <pageMargins left="0.7" right="0.7" top="0.75" bottom="0.75" header="0.3" footer="0.3"/>
  <pageSetup paperSize="9" scale="87"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I38"/>
  <sheetViews>
    <sheetView zoomScaleNormal="100" workbookViewId="0">
      <selection activeCell="A3" sqref="A3:D3"/>
    </sheetView>
  </sheetViews>
  <sheetFormatPr defaultRowHeight="16.5"/>
  <cols>
    <col min="1" max="1" width="9.5" style="2" customWidth="1"/>
    <col min="2" max="2" width="9" style="2"/>
    <col min="3" max="3" width="10.375" style="2" customWidth="1"/>
    <col min="4" max="5" width="9" style="2"/>
    <col min="6" max="6" width="10.25" style="2" customWidth="1"/>
    <col min="7" max="7" width="9" style="2"/>
    <col min="8" max="8" width="9.875" style="2" customWidth="1"/>
    <col min="9" max="9" width="8.75" style="2" customWidth="1"/>
    <col min="10" max="10" width="3.25" style="2" customWidth="1"/>
    <col min="11" max="16384" width="9" style="2"/>
  </cols>
  <sheetData>
    <row r="1" spans="1:9" ht="19.5">
      <c r="A1" s="66" t="s">
        <v>74</v>
      </c>
      <c r="B1" s="66"/>
      <c r="C1" s="66"/>
      <c r="D1" s="66"/>
      <c r="E1" s="66"/>
      <c r="F1" s="66"/>
      <c r="G1" s="66"/>
      <c r="H1" s="66"/>
      <c r="I1" s="66"/>
    </row>
    <row r="3" spans="1:9">
      <c r="A3" s="63" t="str">
        <f>LEFT(跳高!A1,4)</f>
        <v>六男跳高</v>
      </c>
      <c r="B3" s="63"/>
      <c r="C3" s="63"/>
      <c r="D3" s="63"/>
      <c r="F3" s="63" t="str">
        <f>LEFT(跳高!A14,4)</f>
        <v>六女跳高</v>
      </c>
      <c r="G3" s="63"/>
      <c r="H3" s="63"/>
      <c r="I3" s="63"/>
    </row>
    <row r="4" spans="1:9">
      <c r="A4" s="59" t="str">
        <f>跳高!B2</f>
        <v>班級</v>
      </c>
      <c r="B4" s="59" t="str">
        <f>跳高!C2</f>
        <v>姓名</v>
      </c>
      <c r="C4" s="59" t="str">
        <f>跳高!M2</f>
        <v>最佳成績</v>
      </c>
      <c r="D4" s="59" t="str">
        <f>跳高!N2</f>
        <v>名次</v>
      </c>
      <c r="F4" s="59" t="str">
        <f>跳高!B15</f>
        <v>班級</v>
      </c>
      <c r="G4" s="59" t="str">
        <f>跳高!C15</f>
        <v>姓名</v>
      </c>
      <c r="H4" s="59" t="str">
        <f>跳高!M15</f>
        <v>最佳成績</v>
      </c>
      <c r="I4" s="59" t="str">
        <f>跳高!N15</f>
        <v>名次</v>
      </c>
    </row>
    <row r="5" spans="1:9">
      <c r="A5" s="59" t="str">
        <f>IF(跳高!$N9&lt;&gt;"",跳高!B9,FALSE)</f>
        <v>六年丁班</v>
      </c>
      <c r="B5" s="59" t="str">
        <f>IF(跳高!$N9&lt;&gt;"",跳高!C9,FALSE)</f>
        <v>張傑森</v>
      </c>
      <c r="C5" s="59" t="str">
        <f>IF(跳高!$N9&lt;&gt;"",跳高!M9&amp;"cm",FALSE)</f>
        <v>135cm</v>
      </c>
      <c r="D5" s="59">
        <f>IF(跳高!$N9&lt;&gt;"",跳高!N9,FALSE)</f>
        <v>1</v>
      </c>
      <c r="F5" s="59" t="str">
        <f>IF(跳高!$N20&lt;&gt;"",跳高!B20,FALSE)</f>
        <v>六年丙班</v>
      </c>
      <c r="G5" s="59" t="str">
        <f>IF(跳高!$N20&lt;&gt;"",跳高!C20,FALSE)</f>
        <v>張芷瑜</v>
      </c>
      <c r="H5" s="59" t="str">
        <f>IF(跳高!$N20&lt;&gt;"",跳高!M20&amp;"cm",FALSE)</f>
        <v>115cm</v>
      </c>
      <c r="I5" s="59">
        <f>IF(跳高!$N20&lt;&gt;"",跳高!N20,FALSE)</f>
        <v>1</v>
      </c>
    </row>
    <row r="6" spans="1:9">
      <c r="A6" s="59" t="str">
        <f>IF(跳高!$N8&lt;&gt;"",跳高!B8,FALSE)</f>
        <v>六年丙班</v>
      </c>
      <c r="B6" s="59" t="str">
        <f>IF(跳高!$N8&lt;&gt;"",跳高!C8,FALSE)</f>
        <v>李有騰</v>
      </c>
      <c r="C6" s="59" t="str">
        <f>IF(跳高!$N8&lt;&gt;"",跳高!M8&amp;"cm",FALSE)</f>
        <v>125cm</v>
      </c>
      <c r="D6" s="59">
        <f>IF(跳高!$N8&lt;&gt;"",跳高!N8,FALSE)</f>
        <v>2</v>
      </c>
      <c r="F6" s="59" t="str">
        <f>IF(跳高!$N18&lt;&gt;"",跳高!B18,FALSE)</f>
        <v>六年乙班</v>
      </c>
      <c r="G6" s="59" t="str">
        <f>IF(跳高!$N18&lt;&gt;"",跳高!C18,FALSE)</f>
        <v>廖苡薰</v>
      </c>
      <c r="H6" s="59" t="str">
        <f>IF(跳高!$N18&lt;&gt;"",跳高!M18&amp;"cm",FALSE)</f>
        <v>110cm</v>
      </c>
      <c r="I6" s="59">
        <f>IF(跳高!$N18&lt;&gt;"",跳高!N18,FALSE)</f>
        <v>2</v>
      </c>
    </row>
    <row r="7" spans="1:9">
      <c r="A7" s="59" t="str">
        <f>IF(跳高!$N7&lt;&gt;"",跳高!B7,FALSE)</f>
        <v>六年丙班</v>
      </c>
      <c r="B7" s="59" t="str">
        <f>IF(跳高!$N7&lt;&gt;"",跳高!C7,FALSE)</f>
        <v>廖竑端</v>
      </c>
      <c r="C7" s="59" t="str">
        <f>IF(跳高!$N7&lt;&gt;"",跳高!M7&amp;"cm",FALSE)</f>
        <v>115cm</v>
      </c>
      <c r="D7" s="59">
        <f>IF(跳高!$N7&lt;&gt;"",跳高!N7,FALSE)</f>
        <v>3</v>
      </c>
      <c r="F7" s="59" t="str">
        <f>IF(跳高!$N17&lt;&gt;"",跳高!B17,FALSE)</f>
        <v>六年甲班</v>
      </c>
      <c r="G7" s="59" t="str">
        <f>IF(跳高!$N17&lt;&gt;"",跳高!C17,FALSE)</f>
        <v>陳品婕</v>
      </c>
      <c r="H7" s="59" t="str">
        <f>IF(跳高!$N17&lt;&gt;"",跳高!M17&amp;"cm",FALSE)</f>
        <v>110cm</v>
      </c>
      <c r="I7" s="59">
        <f>IF(跳高!$N17&lt;&gt;"",跳高!N17,FALSE)</f>
        <v>3</v>
      </c>
    </row>
    <row r="8" spans="1:9">
      <c r="A8" s="59" t="str">
        <f>IF(跳高!$N4&lt;&gt;"",跳高!B4,FALSE)</f>
        <v>六年甲班</v>
      </c>
      <c r="B8" s="59" t="str">
        <f>IF(跳高!$N4&lt;&gt;"",跳高!C4,FALSE)</f>
        <v>陳詳太</v>
      </c>
      <c r="C8" s="59" t="str">
        <f>IF(跳高!$N4&lt;&gt;"",跳高!M4&amp;"cm",FALSE)</f>
        <v>115cm</v>
      </c>
      <c r="D8" s="59">
        <f>IF(跳高!$N4&lt;&gt;"",跳高!N4,FALSE)</f>
        <v>4</v>
      </c>
      <c r="F8" s="59" t="str">
        <f>IF(跳高!$N22&lt;&gt;"",跳高!B22,FALSE)</f>
        <v>六年丁班</v>
      </c>
      <c r="G8" s="59" t="str">
        <f>IF(跳高!$N22&lt;&gt;"",跳高!C22,FALSE)</f>
        <v>詹馥瑄</v>
      </c>
      <c r="H8" s="59" t="str">
        <f>IF(跳高!$N22&lt;&gt;"",跳高!M22&amp;"cm",FALSE)</f>
        <v>105cm</v>
      </c>
      <c r="I8" s="59">
        <f>IF(跳高!$N22&lt;&gt;"",跳高!N22,FALSE)</f>
        <v>4</v>
      </c>
    </row>
    <row r="9" spans="1:9">
      <c r="A9" s="59" t="str">
        <f>IF(跳高!$N3&lt;&gt;"",跳高!B3,FALSE)</f>
        <v>六年甲班</v>
      </c>
      <c r="B9" s="59" t="str">
        <f>IF(跳高!$N3&lt;&gt;"",跳高!C3,FALSE)</f>
        <v>林子翔</v>
      </c>
      <c r="C9" s="59" t="str">
        <f>IF(跳高!$N3&lt;&gt;"",跳高!M3&amp;"cm",FALSE)</f>
        <v>110cm</v>
      </c>
      <c r="D9" s="59">
        <f>IF(跳高!$N3&lt;&gt;"",跳高!N3,FALSE)</f>
        <v>5</v>
      </c>
      <c r="F9" s="59" t="str">
        <f>IF(跳高!$N23&lt;&gt;"",跳高!B23,FALSE)</f>
        <v>六年丁班</v>
      </c>
      <c r="G9" s="59" t="str">
        <f>IF(跳高!$N23&lt;&gt;"",跳高!C23,FALSE)</f>
        <v>張庭瑜</v>
      </c>
      <c r="H9" s="59" t="str">
        <f>IF(跳高!$N23&lt;&gt;"",跳高!M23&amp;"cm",FALSE)</f>
        <v>105cm</v>
      </c>
      <c r="I9" s="59">
        <f>IF(跳高!$N23&lt;&gt;"",跳高!N23,FALSE)</f>
        <v>4</v>
      </c>
    </row>
    <row r="10" spans="1:9">
      <c r="A10" s="59" t="str">
        <f>IF(跳高!$N10&lt;&gt;"",跳高!B10,FALSE)</f>
        <v>六年丁班</v>
      </c>
      <c r="B10" s="59" t="str">
        <f>IF(跳高!$N10&lt;&gt;"",跳高!C10,FALSE)</f>
        <v>鄭亦勛</v>
      </c>
      <c r="C10" s="59" t="str">
        <f>IF(跳高!$N10&lt;&gt;"",跳高!M10&amp;"cm",FALSE)</f>
        <v>110cm</v>
      </c>
      <c r="D10" s="59">
        <f>IF(跳高!$N10&lt;&gt;"",跳高!N10,FALSE)</f>
        <v>6</v>
      </c>
      <c r="F10" s="59" t="str">
        <f>IF(跳高!$N24&lt;&gt;"",跳高!B24,FALSE)</f>
        <v>六年戊班</v>
      </c>
      <c r="G10" s="59" t="str">
        <f>IF(跳高!$N24&lt;&gt;"",跳高!C24,FALSE)</f>
        <v>張睿恩</v>
      </c>
      <c r="H10" s="59" t="str">
        <f>IF(跳高!$N24&lt;&gt;"",跳高!M24&amp;"cm",FALSE)</f>
        <v>105cm</v>
      </c>
      <c r="I10" s="59">
        <f>IF(跳高!$N24&lt;&gt;"",跳高!N24,FALSE)</f>
        <v>6</v>
      </c>
    </row>
    <row r="12" spans="1:9">
      <c r="A12" s="63" t="str">
        <f>LEFT(跳高!A27,4)</f>
        <v>五男跳高</v>
      </c>
      <c r="B12" s="63"/>
      <c r="C12" s="63"/>
      <c r="D12" s="63"/>
      <c r="F12" s="63" t="str">
        <f>LEFT(跳高!A40,4)</f>
        <v>五女跳高</v>
      </c>
      <c r="G12" s="63"/>
      <c r="H12" s="63"/>
      <c r="I12" s="63"/>
    </row>
    <row r="13" spans="1:9">
      <c r="A13" s="59" t="str">
        <f>跳高!B28</f>
        <v>班級</v>
      </c>
      <c r="B13" s="59" t="str">
        <f>跳高!C28</f>
        <v>姓名</v>
      </c>
      <c r="C13" s="59" t="str">
        <f>跳高!M28</f>
        <v>最佳成績</v>
      </c>
      <c r="D13" s="59" t="str">
        <f>跳高!N28</f>
        <v>名次</v>
      </c>
      <c r="F13" s="59" t="str">
        <f>跳高!B41</f>
        <v>班級</v>
      </c>
      <c r="G13" s="59" t="str">
        <f>跳高!C41</f>
        <v>姓名</v>
      </c>
      <c r="H13" s="59" t="str">
        <f>跳高!M41</f>
        <v>最佳成績</v>
      </c>
      <c r="I13" s="59" t="str">
        <f>跳高!N41</f>
        <v>名次</v>
      </c>
    </row>
    <row r="14" spans="1:9">
      <c r="A14" s="59" t="str">
        <f>IF(跳高!$N34&lt;&gt;"",跳高!B34,FALSE)</f>
        <v>五年丙班</v>
      </c>
      <c r="B14" s="59" t="str">
        <f>IF(跳高!$N34&lt;&gt;"",跳高!C34,FALSE)</f>
        <v>江承謙</v>
      </c>
      <c r="C14" s="59" t="str">
        <f>IF(跳高!$N34&lt;&gt;"",跳高!M34&amp;"cm",FALSE)</f>
        <v>110cm</v>
      </c>
      <c r="D14" s="59">
        <f>IF(跳高!$N34&lt;&gt;"",跳高!N34,FALSE)</f>
        <v>1</v>
      </c>
      <c r="F14" s="59" t="str">
        <f>IF(跳高!$N51&lt;&gt;"",跳高!B51,FALSE)</f>
        <v>五年戊班</v>
      </c>
      <c r="G14" s="59" t="str">
        <f>IF(跳高!$N51&lt;&gt;"",跳高!C51,FALSE)</f>
        <v>李佩軒</v>
      </c>
      <c r="H14" s="59" t="str">
        <f>IF(跳高!$N51&lt;&gt;"",跳高!M51&amp;"cm",FALSE)</f>
        <v>105cm</v>
      </c>
      <c r="I14" s="59">
        <f>IF(跳高!$N51&lt;&gt;"",跳高!N51,FALSE)</f>
        <v>1</v>
      </c>
    </row>
    <row r="15" spans="1:9">
      <c r="A15" s="59" t="str">
        <f>IF(跳高!$N36&lt;&gt;"",跳高!B36,FALSE)</f>
        <v>五年丁班</v>
      </c>
      <c r="B15" s="59" t="str">
        <f>IF(跳高!$N36&lt;&gt;"",跳高!C36,FALSE)</f>
        <v>丁建亨</v>
      </c>
      <c r="C15" s="59" t="str">
        <f>IF(跳高!$N36&lt;&gt;"",跳高!M36&amp;"cm",FALSE)</f>
        <v>105cm</v>
      </c>
      <c r="D15" s="59">
        <f>IF(跳高!$N36&lt;&gt;"",跳高!N36,FALSE)</f>
        <v>2</v>
      </c>
      <c r="F15" s="59" t="str">
        <f>IF(跳高!$N46&lt;&gt;"",跳高!B46,FALSE)</f>
        <v>五年丙班</v>
      </c>
      <c r="G15" s="59" t="str">
        <f>IF(跳高!$N46&lt;&gt;"",跳高!C46,FALSE)</f>
        <v>巫宜臻</v>
      </c>
      <c r="H15" s="59" t="str">
        <f>IF(跳高!$N46&lt;&gt;"",跳高!M46&amp;"cm",FALSE)</f>
        <v>105cm</v>
      </c>
      <c r="I15" s="59">
        <f>IF(跳高!$N46&lt;&gt;"",跳高!N46,FALSE)</f>
        <v>2</v>
      </c>
    </row>
    <row r="16" spans="1:9">
      <c r="A16" s="59" t="str">
        <f>IF(跳高!$N33&lt;&gt;"",跳高!B33,FALSE)</f>
        <v>五年丙班</v>
      </c>
      <c r="B16" s="59" t="str">
        <f>IF(跳高!$N33&lt;&gt;"",跳高!C33,FALSE)</f>
        <v>楊迦得</v>
      </c>
      <c r="C16" s="59" t="str">
        <f>IF(跳高!$N33&lt;&gt;"",跳高!M33&amp;"cm",FALSE)</f>
        <v>100cm</v>
      </c>
      <c r="D16" s="59">
        <f>IF(跳高!$N33&lt;&gt;"",跳高!N33,FALSE)</f>
        <v>3</v>
      </c>
      <c r="F16" s="59" t="str">
        <f>IF(跳高!$N47&lt;&gt;"",跳高!B47,FALSE)</f>
        <v>五年丙班</v>
      </c>
      <c r="G16" s="59" t="str">
        <f>IF(跳高!$N47&lt;&gt;"",跳高!C47,FALSE)</f>
        <v>潘子靖</v>
      </c>
      <c r="H16" s="59" t="str">
        <f>IF(跳高!$N47&lt;&gt;"",跳高!M47&amp;"cm",FALSE)</f>
        <v>100cm</v>
      </c>
      <c r="I16" s="59">
        <f>IF(跳高!$N47&lt;&gt;"",跳高!N47,FALSE)</f>
        <v>3</v>
      </c>
    </row>
    <row r="17" spans="1:9">
      <c r="A17" s="59" t="str">
        <f>IF(跳高!$N29&lt;&gt;"",跳高!B29,FALSE)</f>
        <v>五年甲班</v>
      </c>
      <c r="B17" s="59" t="str">
        <f>IF(跳高!$N29&lt;&gt;"",跳高!C29,FALSE)</f>
        <v>張晏碩</v>
      </c>
      <c r="C17" s="59" t="str">
        <f>IF(跳高!$N29&lt;&gt;"",跳高!M29&amp;"cm",FALSE)</f>
        <v>100cm</v>
      </c>
      <c r="D17" s="59">
        <f>IF(跳高!$N29&lt;&gt;"",跳高!N29,FALSE)</f>
        <v>4</v>
      </c>
      <c r="F17" s="59" t="str">
        <f>IF(跳高!$N42&lt;&gt;"",跳高!B42,FALSE)</f>
        <v>五年甲班</v>
      </c>
      <c r="G17" s="59" t="str">
        <f>IF(跳高!$N42&lt;&gt;"",跳高!C42,FALSE)</f>
        <v>林洧彤</v>
      </c>
      <c r="H17" s="59" t="str">
        <f>IF(跳高!$N42&lt;&gt;"",跳高!M42&amp;"cm",FALSE)</f>
        <v>100cm</v>
      </c>
      <c r="I17" s="59">
        <f>IF(跳高!$N42&lt;&gt;"",跳高!N42,FALSE)</f>
        <v>4</v>
      </c>
    </row>
    <row r="18" spans="1:9">
      <c r="A18" s="59" t="str">
        <f>IF(跳高!$N31&lt;&gt;"",跳高!B31,FALSE)</f>
        <v>五年乙班</v>
      </c>
      <c r="B18" s="59" t="str">
        <f>IF(跳高!$N31&lt;&gt;"",跳高!C31,FALSE)</f>
        <v>陳浩瑜</v>
      </c>
      <c r="C18" s="59" t="str">
        <f>IF(跳高!$N31&lt;&gt;"",跳高!M31&amp;"cm",FALSE)</f>
        <v>100cm</v>
      </c>
      <c r="D18" s="59">
        <f>IF(跳高!$N31&lt;&gt;"",跳高!N31,FALSE)</f>
        <v>5</v>
      </c>
      <c r="F18" s="59" t="str">
        <f>IF(跳高!$N50&lt;&gt;"",跳高!B50,FALSE)</f>
        <v>五年戊班</v>
      </c>
      <c r="G18" s="59" t="str">
        <f>IF(跳高!$N50&lt;&gt;"",跳高!C50,FALSE)</f>
        <v>許雅晴</v>
      </c>
      <c r="H18" s="59" t="str">
        <f>IF(跳高!$N50&lt;&gt;"",跳高!M50&amp;"cm",FALSE)</f>
        <v>95cm</v>
      </c>
      <c r="I18" s="59">
        <f>IF(跳高!$N50&lt;&gt;"",跳高!N50,FALSE)</f>
        <v>5</v>
      </c>
    </row>
    <row r="19" spans="1:9">
      <c r="A19" s="59" t="str">
        <f>IF(跳高!$N37&lt;&gt;"",跳高!B37,FALSE)</f>
        <v>五年戊班</v>
      </c>
      <c r="B19" s="59" t="str">
        <f>IF(跳高!$N37&lt;&gt;"",跳高!C37,FALSE)</f>
        <v>陳俊友</v>
      </c>
      <c r="C19" s="59" t="str">
        <f>IF(跳高!$N37&lt;&gt;"",跳高!M37&amp;"cm",FALSE)</f>
        <v>100cm</v>
      </c>
      <c r="D19" s="59">
        <f>IF(跳高!$N37&lt;&gt;"",跳高!N37,FALSE)</f>
        <v>6</v>
      </c>
      <c r="F19" s="59" t="str">
        <f>IF(跳高!$N45&lt;&gt;"",跳高!B45,FALSE)</f>
        <v>五年乙班</v>
      </c>
      <c r="G19" s="59" t="str">
        <f>IF(跳高!$N45&lt;&gt;"",跳高!C45,FALSE)</f>
        <v>趙婕錡</v>
      </c>
      <c r="H19" s="59" t="str">
        <f>IF(跳高!$N45&lt;&gt;"",跳高!M45&amp;"cm",FALSE)</f>
        <v>95cm</v>
      </c>
      <c r="I19" s="59">
        <f>IF(跳高!$N45&lt;&gt;"",跳高!N45,FALSE)</f>
        <v>6</v>
      </c>
    </row>
    <row r="21" spans="1:9">
      <c r="A21" s="63" t="str">
        <f>LEFT(跳遠排序!A1,4)</f>
        <v>六男跳遠</v>
      </c>
      <c r="B21" s="63"/>
      <c r="C21" s="63"/>
      <c r="D21" s="63"/>
      <c r="F21" s="63" t="str">
        <f>LEFT(跳遠排序!H1,4)</f>
        <v>六女跳遠</v>
      </c>
      <c r="G21" s="63"/>
      <c r="H21" s="63"/>
      <c r="I21" s="63"/>
    </row>
    <row r="22" spans="1:9">
      <c r="A22" s="59" t="str">
        <f>跳遠排序!B2</f>
        <v>班級</v>
      </c>
      <c r="B22" s="59" t="str">
        <f>跳遠排序!C2</f>
        <v>姓名</v>
      </c>
      <c r="C22" s="59" t="str">
        <f>跳遠排序!D2</f>
        <v>最佳成績</v>
      </c>
      <c r="D22" s="59" t="str">
        <f>跳遠排序!E2</f>
        <v>名次</v>
      </c>
      <c r="F22" s="59" t="str">
        <f>跳遠排序!I2</f>
        <v>班級</v>
      </c>
      <c r="G22" s="59" t="str">
        <f>跳遠排序!J2</f>
        <v>姓名</v>
      </c>
      <c r="H22" s="59" t="str">
        <f>跳遠排序!K2</f>
        <v>最佳成績</v>
      </c>
      <c r="I22" s="59" t="str">
        <f>跳遠排序!L2</f>
        <v>名次</v>
      </c>
    </row>
    <row r="23" spans="1:9">
      <c r="A23" s="59" t="str">
        <f>IF(跳遠排序!$E11&lt;&gt;"",跳遠排序!B11,FALSE)</f>
        <v>六年戊班</v>
      </c>
      <c r="B23" s="59" t="str">
        <f>IF(跳遠排序!$E11&lt;&gt;"",跳遠排序!C11,FALSE)</f>
        <v>洪凱威</v>
      </c>
      <c r="C23" s="59" t="str">
        <f>IF(跳遠排序!$E11&lt;&gt;"",跳遠排序!D11&amp;"m",FALSE)</f>
        <v>3.54m</v>
      </c>
      <c r="D23" s="59">
        <f>IF(跳遠排序!$E11&lt;&gt;"",跳遠排序!E11,FALSE)</f>
        <v>1</v>
      </c>
      <c r="F23" s="59" t="str">
        <f>IF(跳遠排序!$L12&lt;&gt;"",跳遠排序!I12,FALSE)</f>
        <v>六年戊班</v>
      </c>
      <c r="G23" s="59" t="str">
        <f>IF(跳遠排序!$L12&lt;&gt;"",跳遠排序!J12,FALSE)</f>
        <v>葉羽恩</v>
      </c>
      <c r="H23" s="59" t="str">
        <f>IF(跳遠排序!$L12&lt;&gt;"",跳遠排序!K12&amp;"m",FALSE)</f>
        <v>3.55m</v>
      </c>
      <c r="I23" s="59">
        <f>IF(跳遠排序!$L12&lt;&gt;"",跳遠排序!L12,FALSE)</f>
        <v>1</v>
      </c>
    </row>
    <row r="24" spans="1:9">
      <c r="A24" s="59" t="str">
        <f>IF(跳遠排序!$E7&lt;&gt;"",跳遠排序!B7,FALSE)</f>
        <v>六年丙班</v>
      </c>
      <c r="B24" s="59" t="str">
        <f>IF(跳遠排序!$E7&lt;&gt;"",跳遠排序!C7,FALSE)</f>
        <v>陳岫玄</v>
      </c>
      <c r="C24" s="59" t="str">
        <f>IF(跳遠排序!$E7&lt;&gt;"",跳遠排序!D7&amp;"m",FALSE)</f>
        <v>3.53m</v>
      </c>
      <c r="D24" s="59">
        <f>IF(跳遠排序!$E7&lt;&gt;"",跳遠排序!E7,FALSE)</f>
        <v>2</v>
      </c>
      <c r="F24" s="59" t="str">
        <f>IF(跳遠排序!$L7&lt;&gt;"",跳遠排序!I7,FALSE)</f>
        <v>六年丙班</v>
      </c>
      <c r="G24" s="59" t="str">
        <f>IF(跳遠排序!$L7&lt;&gt;"",跳遠排序!J7,FALSE)</f>
        <v>林鈺善</v>
      </c>
      <c r="H24" s="59" t="str">
        <f>IF(跳遠排序!$L7&lt;&gt;"",跳遠排序!K7&amp;"m",FALSE)</f>
        <v>3.39m</v>
      </c>
      <c r="I24" s="59">
        <f>IF(跳遠排序!$L7&lt;&gt;"",跳遠排序!L7,FALSE)</f>
        <v>2</v>
      </c>
    </row>
    <row r="25" spans="1:9">
      <c r="A25" s="59" t="str">
        <f>IF(跳遠排序!$E12&lt;&gt;"",跳遠排序!B12,FALSE)</f>
        <v>六年戊班</v>
      </c>
      <c r="B25" s="59" t="str">
        <f>IF(跳遠排序!$E12&lt;&gt;"",跳遠排序!C12,FALSE)</f>
        <v>陳宥嘉</v>
      </c>
      <c r="C25" s="59" t="str">
        <f>IF(跳遠排序!$E12&lt;&gt;"",跳遠排序!D12&amp;"m",FALSE)</f>
        <v>3.44m</v>
      </c>
      <c r="D25" s="59">
        <f>IF(跳遠排序!$E12&lt;&gt;"",跳遠排序!E12,FALSE)</f>
        <v>3</v>
      </c>
      <c r="F25" s="59" t="str">
        <f>IF(跳遠排序!$L8&lt;&gt;"",跳遠排序!I8,FALSE)</f>
        <v>六年丙班</v>
      </c>
      <c r="G25" s="59" t="str">
        <f>IF(跳遠排序!$L8&lt;&gt;"",跳遠排序!J8,FALSE)</f>
        <v>陳育汝</v>
      </c>
      <c r="H25" s="59" t="str">
        <f>IF(跳遠排序!$L8&lt;&gt;"",跳遠排序!K8&amp;"m",FALSE)</f>
        <v>3.28m</v>
      </c>
      <c r="I25" s="59">
        <f>IF(跳遠排序!$L8&lt;&gt;"",跳遠排序!L8,FALSE)</f>
        <v>3</v>
      </c>
    </row>
    <row r="26" spans="1:9">
      <c r="A26" s="59" t="str">
        <f>IF(跳遠排序!$E10&lt;&gt;"",跳遠排序!B10,FALSE)</f>
        <v>六年丁班</v>
      </c>
      <c r="B26" s="59" t="str">
        <f>IF(跳遠排序!$E10&lt;&gt;"",跳遠排序!C10,FALSE)</f>
        <v>林高丞</v>
      </c>
      <c r="C26" s="59" t="str">
        <f>IF(跳遠排序!$E10&lt;&gt;"",跳遠排序!D10&amp;"m",FALSE)</f>
        <v>3.38m</v>
      </c>
      <c r="D26" s="59">
        <f>IF(跳遠排序!$E10&lt;&gt;"",跳遠排序!E10,FALSE)</f>
        <v>4</v>
      </c>
      <c r="F26" s="59" t="str">
        <f>IF(跳遠排序!$L10&lt;&gt;"",跳遠排序!I10,FALSE)</f>
        <v>六年丁班</v>
      </c>
      <c r="G26" s="59" t="str">
        <f>IF(跳遠排序!$L10&lt;&gt;"",跳遠排序!J10,FALSE)</f>
        <v>張庭瑜</v>
      </c>
      <c r="H26" s="59" t="str">
        <f>IF(跳遠排序!$L10&lt;&gt;"",跳遠排序!K10&amp;"m",FALSE)</f>
        <v>3.27m</v>
      </c>
      <c r="I26" s="59">
        <f>IF(跳遠排序!$L10&lt;&gt;"",跳遠排序!L10,FALSE)</f>
        <v>4</v>
      </c>
    </row>
    <row r="27" spans="1:9">
      <c r="A27" s="59" t="str">
        <f>IF(跳遠排序!$E6&lt;&gt;"",跳遠排序!B6,FALSE)</f>
        <v>六年乙班</v>
      </c>
      <c r="B27" s="59" t="str">
        <f>IF(跳遠排序!$E6&lt;&gt;"",跳遠排序!C6,FALSE)</f>
        <v>黃國書</v>
      </c>
      <c r="C27" s="59" t="str">
        <f>IF(跳遠排序!$E6&lt;&gt;"",跳遠排序!D6&amp;"m",FALSE)</f>
        <v>3.37m</v>
      </c>
      <c r="D27" s="59">
        <f>IF(跳遠排序!$E6&lt;&gt;"",跳遠排序!E6,FALSE)</f>
        <v>5</v>
      </c>
      <c r="F27" s="59" t="str">
        <f>IF(跳遠排序!$L5&lt;&gt;"",跳遠排序!I5,FALSE)</f>
        <v>六年乙班</v>
      </c>
      <c r="G27" s="59" t="str">
        <f>IF(跳遠排序!$L5&lt;&gt;"",跳遠排序!J5,FALSE)</f>
        <v>涂惠雯</v>
      </c>
      <c r="H27" s="59" t="str">
        <f>IF(跳遠排序!$L5&lt;&gt;"",跳遠排序!K5&amp;"m",FALSE)</f>
        <v>3.04m</v>
      </c>
      <c r="I27" s="59">
        <f>IF(跳遠排序!$L5&lt;&gt;"",跳遠排序!L5,FALSE)</f>
        <v>5</v>
      </c>
    </row>
    <row r="28" spans="1:9">
      <c r="A28" s="59" t="str">
        <f>IF(跳遠排序!$E8&lt;&gt;"",跳遠排序!B8,FALSE)</f>
        <v>六年丙班</v>
      </c>
      <c r="B28" s="59" t="str">
        <f>IF(跳遠排序!$E8&lt;&gt;"",跳遠排序!C8,FALSE)</f>
        <v>林奕廷</v>
      </c>
      <c r="C28" s="59" t="str">
        <f>IF(跳遠排序!$E8&lt;&gt;"",跳遠排序!D8&amp;"m",FALSE)</f>
        <v>3.05m</v>
      </c>
      <c r="D28" s="59">
        <f>IF(跳遠排序!$E8&lt;&gt;"",跳遠排序!E8,FALSE)</f>
        <v>6</v>
      </c>
      <c r="F28" s="59" t="str">
        <f>IF(跳遠排序!$L9&lt;&gt;"",跳遠排序!I9,FALSE)</f>
        <v>六年丁班</v>
      </c>
      <c r="G28" s="59" t="str">
        <f>IF(跳遠排序!$L9&lt;&gt;"",跳遠排序!J9,FALSE)</f>
        <v>羅沛芹</v>
      </c>
      <c r="H28" s="59" t="str">
        <f>IF(跳遠排序!$L9&lt;&gt;"",跳遠排序!K9&amp;"m",FALSE)</f>
        <v>2.93m</v>
      </c>
      <c r="I28" s="59">
        <f>IF(跳遠排序!$L9&lt;&gt;"",跳遠排序!L9,FALSE)</f>
        <v>6</v>
      </c>
    </row>
    <row r="30" spans="1:9">
      <c r="A30" s="63" t="str">
        <f>LEFT(跳遠排序!A14,4)</f>
        <v>五男跳遠</v>
      </c>
      <c r="B30" s="63"/>
      <c r="C30" s="63"/>
      <c r="D30" s="63"/>
      <c r="F30" s="63" t="str">
        <f>LEFT(跳遠排序!H14,4)</f>
        <v>五女跳遠</v>
      </c>
      <c r="G30" s="63"/>
      <c r="H30" s="63"/>
      <c r="I30" s="63"/>
    </row>
    <row r="31" spans="1:9">
      <c r="A31" s="59" t="str">
        <f>跳遠排序!B15</f>
        <v>班級</v>
      </c>
      <c r="B31" s="59" t="str">
        <f>跳遠排序!C15</f>
        <v>姓名</v>
      </c>
      <c r="C31" s="59" t="str">
        <f>跳遠排序!D15</f>
        <v>最佳成績</v>
      </c>
      <c r="D31" s="59" t="str">
        <f>跳遠排序!E15</f>
        <v>名次</v>
      </c>
      <c r="F31" s="59" t="str">
        <f>跳遠排序!I15</f>
        <v>班級</v>
      </c>
      <c r="G31" s="59" t="str">
        <f>跳遠排序!J15</f>
        <v>姓名</v>
      </c>
      <c r="H31" s="59" t="str">
        <f>跳遠排序!K15</f>
        <v>最佳成績</v>
      </c>
      <c r="I31" s="59" t="str">
        <f>跳遠排序!L15</f>
        <v>名次</v>
      </c>
    </row>
    <row r="32" spans="1:9">
      <c r="A32" s="59" t="str">
        <f>IF(跳遠排序!$E21&lt;&gt;"",跳遠排序!B21,FALSE)</f>
        <v>五年丙班</v>
      </c>
      <c r="B32" s="59" t="str">
        <f>IF(跳遠排序!$E21&lt;&gt;"",跳遠排序!C21,FALSE)</f>
        <v>林品禾</v>
      </c>
      <c r="C32" s="59" t="str">
        <f>IF(跳遠排序!$E21&lt;&gt;"",跳遠排序!D21&amp;"m",FALSE)</f>
        <v>3.15m</v>
      </c>
      <c r="D32" s="59">
        <f>IF(跳遠排序!$E21&lt;&gt;"",跳遠排序!E21,FALSE)</f>
        <v>1</v>
      </c>
      <c r="F32" s="59" t="str">
        <f>IF(跳遠排序!$L25&lt;&gt;"",跳遠排序!I25,FALSE)</f>
        <v>五年戊班</v>
      </c>
      <c r="G32" s="59" t="str">
        <f>IF(跳遠排序!$L25&lt;&gt;"",跳遠排序!J25,FALSE)</f>
        <v>曾晨曦</v>
      </c>
      <c r="H32" s="59" t="str">
        <f>IF(跳遠排序!$L25&lt;&gt;"",跳遠排序!K25&amp;"m",FALSE)</f>
        <v>3.13m</v>
      </c>
      <c r="I32" s="59">
        <f>IF(跳遠排序!$L25&lt;&gt;"",跳遠排序!L25,FALSE)</f>
        <v>1</v>
      </c>
    </row>
    <row r="33" spans="1:9">
      <c r="A33" s="59" t="str">
        <f>IF(跳遠排序!$E24&lt;&gt;"",跳遠排序!B24,FALSE)</f>
        <v>五年戊班</v>
      </c>
      <c r="B33" s="59" t="str">
        <f>IF(跳遠排序!$E24&lt;&gt;"",跳遠排序!C24,FALSE)</f>
        <v>吳翰維</v>
      </c>
      <c r="C33" s="59" t="str">
        <f>IF(跳遠排序!$E24&lt;&gt;"",跳遠排序!D24&amp;"m",FALSE)</f>
        <v>3.09m</v>
      </c>
      <c r="D33" s="59">
        <f>IF(跳遠排序!$E24&lt;&gt;"",跳遠排序!E24,FALSE)</f>
        <v>2</v>
      </c>
      <c r="F33" s="59" t="str">
        <f>IF(跳遠排序!$L22&lt;&gt;"",跳遠排序!I22,FALSE)</f>
        <v>五年丁班</v>
      </c>
      <c r="G33" s="59" t="str">
        <f>IF(跳遠排序!$L22&lt;&gt;"",跳遠排序!J22,FALSE)</f>
        <v>葉明瑾</v>
      </c>
      <c r="H33" s="59" t="str">
        <f>IF(跳遠排序!$L22&lt;&gt;"",跳遠排序!K22&amp;"m",FALSE)</f>
        <v>2.88m</v>
      </c>
      <c r="I33" s="59">
        <f>IF(跳遠排序!$L22&lt;&gt;"",跳遠排序!L22,FALSE)</f>
        <v>2</v>
      </c>
    </row>
    <row r="34" spans="1:9">
      <c r="A34" s="59" t="str">
        <f>IF(跳遠排序!$E22&lt;&gt;"",跳遠排序!B22,FALSE)</f>
        <v>五年丁班</v>
      </c>
      <c r="B34" s="59" t="str">
        <f>IF(跳遠排序!$E22&lt;&gt;"",跳遠排序!C22,FALSE)</f>
        <v>林煜翔</v>
      </c>
      <c r="C34" s="59" t="str">
        <f>IF(跳遠排序!$E22&lt;&gt;"",跳遠排序!D22&amp;"m",FALSE)</f>
        <v>2.99m</v>
      </c>
      <c r="D34" s="59">
        <f>IF(跳遠排序!$E22&lt;&gt;"",跳遠排序!E22,FALSE)</f>
        <v>3</v>
      </c>
      <c r="F34" s="59" t="str">
        <f>IF(跳遠排序!$L24&lt;&gt;"",跳遠排序!I24,FALSE)</f>
        <v>五年戊班</v>
      </c>
      <c r="G34" s="59" t="str">
        <f>IF(跳遠排序!$L24&lt;&gt;"",跳遠排序!J24,FALSE)</f>
        <v>吳沛瑾</v>
      </c>
      <c r="H34" s="59" t="str">
        <f>IF(跳遠排序!$L24&lt;&gt;"",跳遠排序!K24&amp;"m",FALSE)</f>
        <v>2.65m</v>
      </c>
      <c r="I34" s="59">
        <f>IF(跳遠排序!$L24&lt;&gt;"",跳遠排序!L24,FALSE)</f>
        <v>3</v>
      </c>
    </row>
    <row r="35" spans="1:9">
      <c r="A35" s="59" t="str">
        <f>IF(跳遠排序!$E25&lt;&gt;"",跳遠排序!B25,FALSE)</f>
        <v>五年戊班</v>
      </c>
      <c r="B35" s="59" t="str">
        <f>IF(跳遠排序!$E25&lt;&gt;"",跳遠排序!C25,FALSE)</f>
        <v>羅啟睿</v>
      </c>
      <c r="C35" s="59" t="str">
        <f>IF(跳遠排序!$E25&lt;&gt;"",跳遠排序!D25&amp;"m",FALSE)</f>
        <v>2.96m</v>
      </c>
      <c r="D35" s="59">
        <f>IF(跳遠排序!$E25&lt;&gt;"",跳遠排序!E25,FALSE)</f>
        <v>4</v>
      </c>
      <c r="F35" s="59" t="str">
        <f>IF(跳遠排序!$L20&lt;&gt;"",跳遠排序!I20,FALSE)</f>
        <v>五年丙班</v>
      </c>
      <c r="G35" s="59" t="str">
        <f>IF(跳遠排序!$L20&lt;&gt;"",跳遠排序!J20,FALSE)</f>
        <v>林芷妤</v>
      </c>
      <c r="H35" s="59" t="str">
        <f>IF(跳遠排序!$L20&lt;&gt;"",跳遠排序!K20&amp;"m",FALSE)</f>
        <v>2.63m</v>
      </c>
      <c r="I35" s="59">
        <f>IF(跳遠排序!$L20&lt;&gt;"",跳遠排序!L20,FALSE)</f>
        <v>4</v>
      </c>
    </row>
    <row r="36" spans="1:9">
      <c r="A36" s="59" t="str">
        <f>IF(跳遠排序!$E16&lt;&gt;"",跳遠排序!B16,FALSE)</f>
        <v>五年甲班</v>
      </c>
      <c r="B36" s="59" t="str">
        <f>IF(跳遠排序!$E16&lt;&gt;"",跳遠排序!C16,FALSE)</f>
        <v>林盈睿</v>
      </c>
      <c r="C36" s="59" t="str">
        <f>IF(跳遠排序!$E16&lt;&gt;"",跳遠排序!D16&amp;"m",FALSE)</f>
        <v>2.86m</v>
      </c>
      <c r="D36" s="59">
        <f>IF(跳遠排序!$E16&lt;&gt;"",跳遠排序!E16,FALSE)</f>
        <v>5</v>
      </c>
      <c r="F36" s="59" t="str">
        <f>IF(跳遠排序!$L21&lt;&gt;"",跳遠排序!I21,FALSE)</f>
        <v>五年丙班</v>
      </c>
      <c r="G36" s="59" t="str">
        <f>IF(跳遠排序!$L21&lt;&gt;"",跳遠排序!J21,FALSE)</f>
        <v>林誼姉</v>
      </c>
      <c r="H36" s="59" t="str">
        <f>IF(跳遠排序!$L21&lt;&gt;"",跳遠排序!K21&amp;"m",FALSE)</f>
        <v>2.39m</v>
      </c>
      <c r="I36" s="59">
        <f>IF(跳遠排序!$L21&lt;&gt;"",跳遠排序!L21,FALSE)</f>
        <v>5</v>
      </c>
    </row>
    <row r="37" spans="1:9">
      <c r="A37" s="59" t="str">
        <f>IF(跳遠排序!$E17&lt;&gt;"",跳遠排序!B17,FALSE)</f>
        <v>五年甲班</v>
      </c>
      <c r="B37" s="59" t="str">
        <f>IF(跳遠排序!$E17&lt;&gt;"",跳遠排序!C17,FALSE)</f>
        <v>周洧暵</v>
      </c>
      <c r="C37" s="59" t="str">
        <f>IF(跳遠排序!$E17&lt;&gt;"",跳遠排序!D17&amp;"m",FALSE)</f>
        <v>2.71m</v>
      </c>
      <c r="D37" s="59">
        <f>IF(跳遠排序!$E17&lt;&gt;"",跳遠排序!E17,FALSE)</f>
        <v>6</v>
      </c>
      <c r="F37" s="59" t="str">
        <f>IF(跳遠排序!$L19&lt;&gt;"",跳遠排序!I19,FALSE)</f>
        <v>五年乙班</v>
      </c>
      <c r="G37" s="59" t="str">
        <f>IF(跳遠排序!$L19&lt;&gt;"",跳遠排序!J19,FALSE)</f>
        <v>廖儀沛</v>
      </c>
      <c r="H37" s="59" t="str">
        <f>IF(跳遠排序!$L19&lt;&gt;"",跳遠排序!K19&amp;"m",FALSE)</f>
        <v>2.07m</v>
      </c>
      <c r="I37" s="59">
        <f>IF(跳遠排序!$L19&lt;&gt;"",跳遠排序!L19,FALSE)</f>
        <v>6</v>
      </c>
    </row>
    <row r="38" spans="1:9">
      <c r="A38" s="59" t="str">
        <f>IF(跳遠排序!$E20&lt;&gt;"",跳遠排序!B20,FALSE)</f>
        <v>五年丙班</v>
      </c>
      <c r="B38" s="59" t="str">
        <f>IF(跳遠排序!$E20&lt;&gt;"",跳遠排序!C20,FALSE)</f>
        <v>池承諭</v>
      </c>
      <c r="C38" s="59" t="str">
        <f>IF(跳遠排序!$E20&lt;&gt;"",跳遠排序!D20&amp;"m",FALSE)</f>
        <v>2.71m</v>
      </c>
      <c r="D38" s="59">
        <f>IF(跳遠排序!$E20&lt;&gt;"",跳遠排序!E20,FALSE)</f>
        <v>6</v>
      </c>
    </row>
  </sheetData>
  <sortState ref="F22:I25">
    <sortCondition ref="I24:I25"/>
  </sortState>
  <mergeCells count="9">
    <mergeCell ref="A30:D30"/>
    <mergeCell ref="F30:I30"/>
    <mergeCell ref="A3:D3"/>
    <mergeCell ref="F3:I3"/>
    <mergeCell ref="A1:I1"/>
    <mergeCell ref="A12:D12"/>
    <mergeCell ref="F12:I12"/>
    <mergeCell ref="A21:D21"/>
    <mergeCell ref="F21:I21"/>
  </mergeCells>
  <phoneticPr fontId="1" type="noConversion"/>
  <pageMargins left="0.70866141732283472" right="0.70866141732283472" top="0.74803149606299213" bottom="0.74803149606299213" header="0.31496062992125984" footer="0.31496062992125984"/>
  <pageSetup paperSize="9" scale="10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I37"/>
  <sheetViews>
    <sheetView zoomScaleNormal="100" workbookViewId="0">
      <selection activeCell="A2" sqref="A2"/>
    </sheetView>
  </sheetViews>
  <sheetFormatPr defaultRowHeight="16.5"/>
  <cols>
    <col min="1" max="1" width="9.5" customWidth="1"/>
    <col min="3" max="3" width="10.375" customWidth="1"/>
    <col min="6" max="6" width="10.25" customWidth="1"/>
    <col min="8" max="8" width="9.875" customWidth="1"/>
    <col min="9" max="9" width="8.75" customWidth="1"/>
  </cols>
  <sheetData>
    <row r="1" spans="1:9" ht="19.5">
      <c r="A1" s="66" t="s">
        <v>74</v>
      </c>
      <c r="B1" s="66"/>
      <c r="C1" s="66"/>
      <c r="D1" s="66"/>
      <c r="E1" s="66"/>
      <c r="F1" s="66"/>
      <c r="G1" s="66"/>
      <c r="H1" s="66"/>
      <c r="I1" s="66"/>
    </row>
    <row r="2" spans="1:9">
      <c r="A2" s="2"/>
      <c r="B2" s="2"/>
      <c r="C2" s="2"/>
      <c r="D2" s="2"/>
      <c r="E2" s="2"/>
      <c r="F2" s="2"/>
      <c r="G2" s="2"/>
      <c r="H2" s="2"/>
      <c r="I2" s="2"/>
    </row>
    <row r="3" spans="1:9">
      <c r="A3" s="64" t="str">
        <f>LEFT(鉛球排序!A1,4)</f>
        <v>六男鉛球</v>
      </c>
      <c r="B3" s="64"/>
      <c r="C3" s="64"/>
      <c r="D3" s="64"/>
      <c r="E3" s="19"/>
      <c r="F3" s="64" t="str">
        <f>LEFT(鉛球排序!H1,4)</f>
        <v>六女鉛球</v>
      </c>
      <c r="G3" s="64"/>
      <c r="H3" s="64"/>
      <c r="I3" s="64"/>
    </row>
    <row r="4" spans="1:9">
      <c r="A4" s="60" t="str">
        <f>鉛球排序!B2</f>
        <v>班級</v>
      </c>
      <c r="B4" s="60" t="str">
        <f>鉛球排序!C2</f>
        <v>姓名</v>
      </c>
      <c r="C4" s="60" t="str">
        <f>鉛球排序!D2</f>
        <v>最佳成績</v>
      </c>
      <c r="D4" s="60" t="str">
        <f>鉛球排序!E2</f>
        <v>名次</v>
      </c>
      <c r="E4" s="19"/>
      <c r="F4" s="60" t="str">
        <f>鉛球排序!I2</f>
        <v>班級</v>
      </c>
      <c r="G4" s="60" t="str">
        <f>鉛球排序!J2</f>
        <v>姓名</v>
      </c>
      <c r="H4" s="60" t="str">
        <f>鉛球排序!K2</f>
        <v>最佳成績</v>
      </c>
      <c r="I4" s="60" t="str">
        <f>鉛球排序!L2</f>
        <v>名次</v>
      </c>
    </row>
    <row r="5" spans="1:9">
      <c r="A5" s="60" t="str">
        <f>IF(鉛球排序!$E7&lt;&gt;"",鉛球排序!B7,FALSE)</f>
        <v>六年丙班</v>
      </c>
      <c r="B5" s="60" t="str">
        <f>IF(鉛球排序!$E7&lt;&gt;"",鉛球排序!C7,FALSE)</f>
        <v>唐張聖威</v>
      </c>
      <c r="C5" s="60" t="str">
        <f>IF(鉛球排序!$E7&lt;&gt;"",鉛球排序!D7&amp;"m",FALSE)</f>
        <v>8.9m</v>
      </c>
      <c r="D5" s="60">
        <f>IF(鉛球排序!$E7&lt;&gt;"",鉛球排序!E7,FALSE)</f>
        <v>1</v>
      </c>
      <c r="E5" s="19"/>
      <c r="F5" s="60" t="str">
        <f>IF(鉛球排序!$L8&lt;&gt;"",鉛球排序!I8,FALSE)</f>
        <v>六年丙班</v>
      </c>
      <c r="G5" s="60" t="str">
        <f>IF(鉛球排序!$L8&lt;&gt;"",鉛球排序!J8,FALSE)</f>
        <v>陳穎</v>
      </c>
      <c r="H5" s="60" t="str">
        <f>IF(鉛球排序!$L8&lt;&gt;"",鉛球排序!K8&amp;"m",FALSE)</f>
        <v>5.69m</v>
      </c>
      <c r="I5" s="60">
        <f>IF(鉛球排序!$L8&lt;&gt;"",鉛球排序!L8,FALSE)</f>
        <v>1</v>
      </c>
    </row>
    <row r="6" spans="1:9">
      <c r="A6" s="60" t="str">
        <f>IF(鉛球排序!$E8&lt;&gt;"",鉛球排序!B8,FALSE)</f>
        <v>六年丙班</v>
      </c>
      <c r="B6" s="60" t="str">
        <f>IF(鉛球排序!$E8&lt;&gt;"",鉛球排序!C8,FALSE)</f>
        <v>楊深博</v>
      </c>
      <c r="C6" s="60" t="str">
        <f>IF(鉛球排序!$E8&lt;&gt;"",鉛球排序!D8&amp;"m",FALSE)</f>
        <v>7.89m</v>
      </c>
      <c r="D6" s="60">
        <f>IF(鉛球排序!$E8&lt;&gt;"",鉛球排序!E8,FALSE)</f>
        <v>2</v>
      </c>
      <c r="E6" s="19"/>
      <c r="F6" s="60" t="str">
        <f>IF(鉛球排序!$L4&lt;&gt;"",鉛球排序!I4,FALSE)</f>
        <v>六年甲班</v>
      </c>
      <c r="G6" s="60" t="str">
        <f>IF(鉛球排序!$L4&lt;&gt;"",鉛球排序!J4,FALSE)</f>
        <v>黃楷渝</v>
      </c>
      <c r="H6" s="60" t="str">
        <f>IF(鉛球排序!$L4&lt;&gt;"",鉛球排序!K4&amp;"m",FALSE)</f>
        <v>5.64m</v>
      </c>
      <c r="I6" s="60">
        <f>IF(鉛球排序!$L4&lt;&gt;"",鉛球排序!L4,FALSE)</f>
        <v>2</v>
      </c>
    </row>
    <row r="7" spans="1:9">
      <c r="A7" s="60" t="str">
        <f>IF(鉛球排序!$E9&lt;&gt;"",鉛球排序!B9,FALSE)</f>
        <v>六年丁班</v>
      </c>
      <c r="B7" s="60" t="str">
        <f>IF(鉛球排序!$E9&lt;&gt;"",鉛球排序!C9,FALSE)</f>
        <v>陳柏逢</v>
      </c>
      <c r="C7" s="60" t="str">
        <f>IF(鉛球排序!$E9&lt;&gt;"",鉛球排序!D9&amp;"m",FALSE)</f>
        <v>7.54m</v>
      </c>
      <c r="D7" s="60">
        <f>IF(鉛球排序!$E9&lt;&gt;"",鉛球排序!E9,FALSE)</f>
        <v>3</v>
      </c>
      <c r="E7" s="19"/>
      <c r="F7" s="60" t="str">
        <f>IF(鉛球排序!$L9&lt;&gt;"",鉛球排序!I9,FALSE)</f>
        <v>六年丁班</v>
      </c>
      <c r="G7" s="60" t="str">
        <f>IF(鉛球排序!$L9&lt;&gt;"",鉛球排序!J9,FALSE)</f>
        <v>李欣純</v>
      </c>
      <c r="H7" s="60" t="str">
        <f>IF(鉛球排序!$L9&lt;&gt;"",鉛球排序!K9&amp;"m",FALSE)</f>
        <v>5.63m</v>
      </c>
      <c r="I7" s="60">
        <f>IF(鉛球排序!$L9&lt;&gt;"",鉛球排序!L9,FALSE)</f>
        <v>3</v>
      </c>
    </row>
    <row r="8" spans="1:9">
      <c r="A8" s="60" t="str">
        <f>IF(鉛球排序!$E10&lt;&gt;"",鉛球排序!B10,FALSE)</f>
        <v>六年丁班</v>
      </c>
      <c r="B8" s="60" t="str">
        <f>IF(鉛球排序!$E10&lt;&gt;"",鉛球排序!C10,FALSE)</f>
        <v>莊沛哲</v>
      </c>
      <c r="C8" s="60" t="str">
        <f>IF(鉛球排序!$E10&lt;&gt;"",鉛球排序!D10&amp;"m",FALSE)</f>
        <v>7.26m</v>
      </c>
      <c r="D8" s="60">
        <f>IF(鉛球排序!$E10&lt;&gt;"",鉛球排序!E10,FALSE)</f>
        <v>4</v>
      </c>
      <c r="E8" s="19"/>
      <c r="F8" s="60" t="str">
        <f>IF(鉛球排序!$L10&lt;&gt;"",鉛球排序!I10,FALSE)</f>
        <v>六年丁班</v>
      </c>
      <c r="G8" s="60" t="str">
        <f>IF(鉛球排序!$L10&lt;&gt;"",鉛球排序!J10,FALSE)</f>
        <v>楊詠捷</v>
      </c>
      <c r="H8" s="60" t="str">
        <f>IF(鉛球排序!$L10&lt;&gt;"",鉛球排序!K10&amp;"m",FALSE)</f>
        <v>5.44m</v>
      </c>
      <c r="I8" s="60">
        <f>IF(鉛球排序!$L10&lt;&gt;"",鉛球排序!L10,FALSE)</f>
        <v>4</v>
      </c>
    </row>
    <row r="9" spans="1:9">
      <c r="A9" s="60" t="str">
        <f>IF(鉛球排序!$E11&lt;&gt;"",鉛球排序!B11,FALSE)</f>
        <v>六年戊班</v>
      </c>
      <c r="B9" s="60" t="str">
        <f>IF(鉛球排序!$E11&lt;&gt;"",鉛球排序!C11,FALSE)</f>
        <v>黃彥菫</v>
      </c>
      <c r="C9" s="60" t="str">
        <f>IF(鉛球排序!$E11&lt;&gt;"",鉛球排序!D11&amp;"m",FALSE)</f>
        <v>6.62m</v>
      </c>
      <c r="D9" s="60">
        <f>IF(鉛球排序!$E11&lt;&gt;"",鉛球排序!E11,FALSE)</f>
        <v>5</v>
      </c>
      <c r="E9" s="19"/>
      <c r="F9" s="60" t="str">
        <f>IF(鉛球排序!$L12&lt;&gt;"",鉛球排序!I12,FALSE)</f>
        <v>六年戊班</v>
      </c>
      <c r="G9" s="60" t="str">
        <f>IF(鉛球排序!$L12&lt;&gt;"",鉛球排序!J12,FALSE)</f>
        <v>黃租苡</v>
      </c>
      <c r="H9" s="60" t="str">
        <f>IF(鉛球排序!$L12&lt;&gt;"",鉛球排序!K12&amp;"m",FALSE)</f>
        <v>5.24m</v>
      </c>
      <c r="I9" s="60">
        <f>IF(鉛球排序!$L12&lt;&gt;"",鉛球排序!L12,FALSE)</f>
        <v>5</v>
      </c>
    </row>
    <row r="10" spans="1:9">
      <c r="A10" s="60" t="str">
        <f>IF(鉛球排序!$E5&lt;&gt;"",鉛球排序!B5,FALSE)</f>
        <v>六年乙班</v>
      </c>
      <c r="B10" s="60" t="str">
        <f>IF(鉛球排序!$E5&lt;&gt;"",鉛球排序!C5,FALSE)</f>
        <v>吳汯駤</v>
      </c>
      <c r="C10" s="60" t="str">
        <f>IF(鉛球排序!$E5&lt;&gt;"",鉛球排序!D5&amp;"m",FALSE)</f>
        <v>6.55m</v>
      </c>
      <c r="D10" s="60">
        <f>IF(鉛球排序!$E5&lt;&gt;"",鉛球排序!E5,FALSE)</f>
        <v>6</v>
      </c>
      <c r="E10" s="19"/>
      <c r="F10" s="60" t="str">
        <f>IF(鉛球排序!$L7&lt;&gt;"",鉛球排序!I7,FALSE)</f>
        <v>六年丙班</v>
      </c>
      <c r="G10" s="60" t="str">
        <f>IF(鉛球排序!$L7&lt;&gt;"",鉛球排序!J7,FALSE)</f>
        <v>林湘泠</v>
      </c>
      <c r="H10" s="60" t="str">
        <f>IF(鉛球排序!$L7&lt;&gt;"",鉛球排序!K7&amp;"m",FALSE)</f>
        <v>5.21m</v>
      </c>
      <c r="I10" s="60">
        <f>IF(鉛球排序!$L7&lt;&gt;"",鉛球排序!L7,FALSE)</f>
        <v>6</v>
      </c>
    </row>
    <row r="11" spans="1:9">
      <c r="A11" s="19"/>
      <c r="B11" s="19"/>
      <c r="C11" s="19"/>
      <c r="D11" s="19"/>
      <c r="E11" s="19"/>
      <c r="F11" s="19"/>
      <c r="G11" s="19"/>
      <c r="H11" s="19"/>
      <c r="I11" s="19"/>
    </row>
    <row r="12" spans="1:9">
      <c r="A12" s="64" t="str">
        <f>LEFT(鉛球排序!A14,4)</f>
        <v>五男鉛球</v>
      </c>
      <c r="B12" s="64"/>
      <c r="C12" s="64"/>
      <c r="D12" s="64"/>
      <c r="E12" s="19"/>
      <c r="F12" s="64" t="str">
        <f>LEFT(鉛球排序!H14,4)</f>
        <v>五女鉛球</v>
      </c>
      <c r="G12" s="64"/>
      <c r="H12" s="64"/>
      <c r="I12" s="64"/>
    </row>
    <row r="13" spans="1:9">
      <c r="A13" s="60" t="str">
        <f>鉛球排序!B15</f>
        <v>班級</v>
      </c>
      <c r="B13" s="60" t="str">
        <f>鉛球排序!C15</f>
        <v>姓名</v>
      </c>
      <c r="C13" s="60" t="str">
        <f>鉛球排序!D15</f>
        <v>最佳成績</v>
      </c>
      <c r="D13" s="60" t="str">
        <f>鉛球排序!E15</f>
        <v>名次</v>
      </c>
      <c r="E13" s="19"/>
      <c r="F13" s="60" t="str">
        <f>鉛球排序!I15</f>
        <v>班級</v>
      </c>
      <c r="G13" s="60" t="str">
        <f>鉛球排序!J15</f>
        <v>姓名</v>
      </c>
      <c r="H13" s="60" t="str">
        <f>鉛球排序!K15</f>
        <v>最佳成績</v>
      </c>
      <c r="I13" s="60" t="str">
        <f>鉛球排序!L15</f>
        <v>名次</v>
      </c>
    </row>
    <row r="14" spans="1:9">
      <c r="A14" s="60" t="str">
        <f>IF(鉛球排序!$E21&lt;&gt;"",鉛球排序!B21,FALSE)</f>
        <v>五年丙班</v>
      </c>
      <c r="B14" s="60" t="str">
        <f>IF(鉛球排序!$E21&lt;&gt;"",鉛球排序!C21,FALSE)</f>
        <v>馮毅</v>
      </c>
      <c r="C14" s="60" t="str">
        <f>IF(鉛球排序!$E21&lt;&gt;"",鉛球排序!D21&amp;"m",FALSE)</f>
        <v>5.27m</v>
      </c>
      <c r="D14" s="60">
        <f>IF(鉛球排序!$E21&lt;&gt;"",鉛球排序!E21,FALSE)</f>
        <v>1</v>
      </c>
      <c r="E14" s="19"/>
      <c r="F14" s="60" t="str">
        <f>IF(鉛球排序!$L24&lt;&gt;"",鉛球排序!I24,FALSE)</f>
        <v>五年戊班</v>
      </c>
      <c r="G14" s="60" t="str">
        <f>IF(鉛球排序!$L24&lt;&gt;"",鉛球排序!J24,FALSE)</f>
        <v>鍾孟岑</v>
      </c>
      <c r="H14" s="60" t="str">
        <f>IF(鉛球排序!$L24&lt;&gt;"",鉛球排序!K24&amp;"m",FALSE)</f>
        <v>4.81m</v>
      </c>
      <c r="I14" s="60">
        <f>IF(鉛球排序!$L24&lt;&gt;"",鉛球排序!L24,FALSE)</f>
        <v>1</v>
      </c>
    </row>
    <row r="15" spans="1:9">
      <c r="A15" s="60" t="str">
        <f>IF(鉛球排序!$E18&lt;&gt;"",鉛球排序!B18,FALSE)</f>
        <v>五年乙班</v>
      </c>
      <c r="B15" s="60" t="str">
        <f>IF(鉛球排序!$E18&lt;&gt;"",鉛球排序!C18,FALSE)</f>
        <v>吳冠駤</v>
      </c>
      <c r="C15" s="60" t="str">
        <f>IF(鉛球排序!$E18&lt;&gt;"",鉛球排序!D18&amp;"m",FALSE)</f>
        <v>5.24m</v>
      </c>
      <c r="D15" s="60">
        <f>IF(鉛球排序!$E18&lt;&gt;"",鉛球排序!E18,FALSE)</f>
        <v>2</v>
      </c>
      <c r="E15" s="19"/>
      <c r="F15" s="60" t="str">
        <f>IF(鉛球排序!$L20&lt;&gt;"",鉛球排序!I20,FALSE)</f>
        <v>五年丙班</v>
      </c>
      <c r="G15" s="60" t="str">
        <f>IF(鉛球排序!$L20&lt;&gt;"",鉛球排序!J20,FALSE)</f>
        <v>廖苡粡</v>
      </c>
      <c r="H15" s="60" t="str">
        <f>IF(鉛球排序!$L20&lt;&gt;"",鉛球排序!K20&amp;"m",FALSE)</f>
        <v>4.76m</v>
      </c>
      <c r="I15" s="60">
        <f>IF(鉛球排序!$L20&lt;&gt;"",鉛球排序!L20,FALSE)</f>
        <v>2</v>
      </c>
    </row>
    <row r="16" spans="1:9">
      <c r="A16" s="60" t="str">
        <f>IF(鉛球排序!$E22&lt;&gt;"",鉛球排序!B22,FALSE)</f>
        <v>五年丁班</v>
      </c>
      <c r="B16" s="60" t="str">
        <f>IF(鉛球排序!$E22&lt;&gt;"",鉛球排序!C22,FALSE)</f>
        <v>林旗宥</v>
      </c>
      <c r="C16" s="60" t="str">
        <f>IF(鉛球排序!$E22&lt;&gt;"",鉛球排序!D22&amp;"m",FALSE)</f>
        <v>5.2m</v>
      </c>
      <c r="D16" s="60">
        <f>IF(鉛球排序!$E22&lt;&gt;"",鉛球排序!E22,FALSE)</f>
        <v>3</v>
      </c>
      <c r="E16" s="19"/>
      <c r="F16" s="60" t="str">
        <f>IF(鉛球排序!$L17&lt;&gt;"",鉛球排序!I17,FALSE)</f>
        <v>五年甲班</v>
      </c>
      <c r="G16" s="60" t="str">
        <f>IF(鉛球排序!$L17&lt;&gt;"",鉛球排序!J17,FALSE)</f>
        <v>張子柔</v>
      </c>
      <c r="H16" s="60" t="str">
        <f>IF(鉛球排序!$L17&lt;&gt;"",鉛球排序!K17&amp;"m",FALSE)</f>
        <v>4.62m</v>
      </c>
      <c r="I16" s="60">
        <f>IF(鉛球排序!$L17&lt;&gt;"",鉛球排序!L17,FALSE)</f>
        <v>3</v>
      </c>
    </row>
    <row r="17" spans="1:9">
      <c r="A17" s="60" t="str">
        <f>IF(鉛球排序!$E17&lt;&gt;"",鉛球排序!B17,FALSE)</f>
        <v>五年甲班</v>
      </c>
      <c r="B17" s="60" t="str">
        <f>IF(鉛球排序!$E17&lt;&gt;"",鉛球排序!C17,FALSE)</f>
        <v>劉柏毅</v>
      </c>
      <c r="C17" s="60" t="str">
        <f>IF(鉛球排序!$E17&lt;&gt;"",鉛球排序!D17&amp;"m",FALSE)</f>
        <v>5.07m</v>
      </c>
      <c r="D17" s="60">
        <f>IF(鉛球排序!$E17&lt;&gt;"",鉛球排序!E17,FALSE)</f>
        <v>4</v>
      </c>
      <c r="E17" s="19"/>
      <c r="F17" s="60" t="str">
        <f>IF(鉛球排序!$L22&lt;&gt;"",鉛球排序!I22,FALSE)</f>
        <v>五年丁班</v>
      </c>
      <c r="G17" s="60" t="str">
        <f>IF(鉛球排序!$L22&lt;&gt;"",鉛球排序!J22,FALSE)</f>
        <v>翁慈雯</v>
      </c>
      <c r="H17" s="60" t="str">
        <f>IF(鉛球排序!$L22&lt;&gt;"",鉛球排序!K22&amp;"m",FALSE)</f>
        <v>4.45m</v>
      </c>
      <c r="I17" s="60">
        <f>IF(鉛球排序!$L22&lt;&gt;"",鉛球排序!L22,FALSE)</f>
        <v>4</v>
      </c>
    </row>
    <row r="18" spans="1:9">
      <c r="A18" s="60" t="str">
        <f>IF(鉛球排序!$E16&lt;&gt;"",鉛球排序!B16,FALSE)</f>
        <v>五年甲班</v>
      </c>
      <c r="B18" s="60" t="str">
        <f>IF(鉛球排序!$E16&lt;&gt;"",鉛球排序!C16,FALSE)</f>
        <v>黃仲毅</v>
      </c>
      <c r="C18" s="60" t="str">
        <f>IF(鉛球排序!$E16&lt;&gt;"",鉛球排序!D16&amp;"m",FALSE)</f>
        <v>4.93m</v>
      </c>
      <c r="D18" s="60">
        <f>IF(鉛球排序!$E16&lt;&gt;"",鉛球排序!E16,FALSE)</f>
        <v>5</v>
      </c>
      <c r="E18" s="19"/>
      <c r="F18" s="60" t="str">
        <f>IF(鉛球排序!$L21&lt;&gt;"",鉛球排序!I21,FALSE)</f>
        <v>五年丙班</v>
      </c>
      <c r="G18" s="60" t="str">
        <f>IF(鉛球排序!$L21&lt;&gt;"",鉛球排序!J21,FALSE)</f>
        <v>蔡伃真</v>
      </c>
      <c r="H18" s="60" t="str">
        <f>IF(鉛球排序!$L21&lt;&gt;"",鉛球排序!K21&amp;"m",FALSE)</f>
        <v>4.08m</v>
      </c>
      <c r="I18" s="60">
        <f>IF(鉛球排序!$L21&lt;&gt;"",鉛球排序!L21,FALSE)</f>
        <v>5</v>
      </c>
    </row>
    <row r="19" spans="1:9">
      <c r="A19" s="60" t="str">
        <f>IF(鉛球排序!$E24&lt;&gt;"",鉛球排序!B24,FALSE)</f>
        <v>五年戊班</v>
      </c>
      <c r="B19" s="60" t="str">
        <f>IF(鉛球排序!$E24&lt;&gt;"",鉛球排序!C24,FALSE)</f>
        <v>周裕彬</v>
      </c>
      <c r="C19" s="60" t="str">
        <f>IF(鉛球排序!$E24&lt;&gt;"",鉛球排序!D24&amp;"m",FALSE)</f>
        <v>4.62m</v>
      </c>
      <c r="D19" s="60">
        <f>IF(鉛球排序!$E24&lt;&gt;"",鉛球排序!E24,FALSE)</f>
        <v>6</v>
      </c>
      <c r="E19" s="19"/>
      <c r="F19" s="60" t="str">
        <f>IF(鉛球排序!$L18&lt;&gt;"",鉛球排序!I18,FALSE)</f>
        <v>五年乙班</v>
      </c>
      <c r="G19" s="60" t="str">
        <f>IF(鉛球排序!$L18&lt;&gt;"",鉛球排序!J18,FALSE)</f>
        <v>蔡景涵</v>
      </c>
      <c r="H19" s="60" t="str">
        <f>IF(鉛球排序!$L18&lt;&gt;"",鉛球排序!K18&amp;"m",FALSE)</f>
        <v>3.85m</v>
      </c>
      <c r="I19" s="60">
        <f>IF(鉛球排序!$L18&lt;&gt;"",鉛球排序!L18,FALSE)</f>
        <v>6</v>
      </c>
    </row>
    <row r="20" spans="1:9">
      <c r="A20" s="19"/>
      <c r="B20" s="19"/>
      <c r="C20" s="19"/>
      <c r="D20" s="19"/>
      <c r="E20" s="19"/>
      <c r="F20" s="19"/>
      <c r="G20" s="19"/>
      <c r="H20" s="19"/>
      <c r="I20" s="19"/>
    </row>
    <row r="21" spans="1:9">
      <c r="A21" s="64" t="str">
        <f>LEFT(壘球排序!A1,4)</f>
        <v>六男壘球</v>
      </c>
      <c r="B21" s="64"/>
      <c r="C21" s="64"/>
      <c r="D21" s="64"/>
      <c r="E21" s="19"/>
      <c r="F21" s="64" t="str">
        <f>LEFT(壘球排序!H1,4)</f>
        <v>六女壘球</v>
      </c>
      <c r="G21" s="64"/>
      <c r="H21" s="64"/>
      <c r="I21" s="64"/>
    </row>
    <row r="22" spans="1:9">
      <c r="A22" s="60" t="str">
        <f>壘球排序!B2</f>
        <v>班級</v>
      </c>
      <c r="B22" s="60" t="str">
        <f>壘球排序!C2</f>
        <v>姓名</v>
      </c>
      <c r="C22" s="60" t="str">
        <f>壘球排序!D2</f>
        <v>最佳成績</v>
      </c>
      <c r="D22" s="60" t="str">
        <f>壘球排序!E2</f>
        <v>名次</v>
      </c>
      <c r="E22" s="19"/>
      <c r="F22" s="60" t="str">
        <f>壘球排序!I2</f>
        <v>班級</v>
      </c>
      <c r="G22" s="60" t="str">
        <f>壘球排序!J2</f>
        <v>姓名</v>
      </c>
      <c r="H22" s="60" t="str">
        <f>壘球排序!K2</f>
        <v>最佳成績</v>
      </c>
      <c r="I22" s="60" t="str">
        <f>壘球排序!L2</f>
        <v>名次</v>
      </c>
    </row>
    <row r="23" spans="1:9">
      <c r="A23" s="60" t="str">
        <f>IF(壘球排序!$E7&lt;&gt;"",壘球排序!B7,FALSE)</f>
        <v>六年丙班</v>
      </c>
      <c r="B23" s="60" t="str">
        <f>IF(壘球排序!$E7&lt;&gt;"",壘球排序!C7,FALSE)</f>
        <v>唐張聖威</v>
      </c>
      <c r="C23" s="60" t="str">
        <f>IF(壘球排序!$E7&lt;&gt;"",壘球排序!D7&amp;"m",FALSE)</f>
        <v>39.4m</v>
      </c>
      <c r="D23" s="60">
        <f>IF(壘球排序!$E7&lt;&gt;"",壘球排序!E7,FALSE)</f>
        <v>1</v>
      </c>
      <c r="E23" s="19"/>
      <c r="F23" s="60" t="str">
        <f>IF(壘球排序!$L10&lt;&gt;"",壘球排序!I10,FALSE)</f>
        <v>六年丁班</v>
      </c>
      <c r="G23" s="60" t="str">
        <f>IF(壘球排序!$L10&lt;&gt;"",壘球排序!J10,FALSE)</f>
        <v>楊詠捷</v>
      </c>
      <c r="H23" s="60" t="str">
        <f>IF(壘球排序!$L10&lt;&gt;"",壘球排序!K10&amp;"m",FALSE)</f>
        <v>21.67m</v>
      </c>
      <c r="I23" s="60">
        <f>IF(壘球排序!$L10&lt;&gt;"",壘球排序!L10,FALSE)</f>
        <v>1</v>
      </c>
    </row>
    <row r="24" spans="1:9">
      <c r="A24" s="60" t="str">
        <f>IF(壘球排序!$E9&lt;&gt;"",壘球排序!B9,FALSE)</f>
        <v>六年丁班</v>
      </c>
      <c r="B24" s="60" t="str">
        <f>IF(壘球排序!$E9&lt;&gt;"",壘球排序!C9,FALSE)</f>
        <v>陳世儒</v>
      </c>
      <c r="C24" s="60" t="str">
        <f>IF(壘球排序!$E9&lt;&gt;"",壘球排序!D9&amp;"m",FALSE)</f>
        <v>32.74m</v>
      </c>
      <c r="D24" s="60">
        <f>IF(壘球排序!$E9&lt;&gt;"",壘球排序!E9,FALSE)</f>
        <v>2</v>
      </c>
      <c r="E24" s="19"/>
      <c r="F24" s="60" t="str">
        <f>IF(壘球排序!$L12&lt;&gt;"",壘球排序!I12,FALSE)</f>
        <v>六年戊班</v>
      </c>
      <c r="G24" s="60" t="str">
        <f>IF(壘球排序!$L12&lt;&gt;"",壘球排序!J12,FALSE)</f>
        <v>黃租苡</v>
      </c>
      <c r="H24" s="60" t="str">
        <f>IF(壘球排序!$L12&lt;&gt;"",壘球排序!K12&amp;"m",FALSE)</f>
        <v>21.36m</v>
      </c>
      <c r="I24" s="60">
        <f>IF(壘球排序!$L12&lt;&gt;"",壘球排序!L12,FALSE)</f>
        <v>2</v>
      </c>
    </row>
    <row r="25" spans="1:9">
      <c r="A25" s="60" t="str">
        <f>IF(壘球排序!$E10&lt;&gt;"",壘球排序!B10,FALSE)</f>
        <v>六年丁班</v>
      </c>
      <c r="B25" s="60" t="str">
        <f>IF(壘球排序!$E10&lt;&gt;"",壘球排序!C10,FALSE)</f>
        <v>林冠霆</v>
      </c>
      <c r="C25" s="60" t="str">
        <f>IF(壘球排序!$E10&lt;&gt;"",壘球排序!D10&amp;"m",FALSE)</f>
        <v>32.28m</v>
      </c>
      <c r="D25" s="60">
        <f>IF(壘球排序!$E10&lt;&gt;"",壘球排序!E10,FALSE)</f>
        <v>3</v>
      </c>
      <c r="E25" s="19"/>
      <c r="F25" s="60" t="str">
        <f>IF(壘球排序!$L4&lt;&gt;"",壘球排序!I4,FALSE)</f>
        <v>六年甲班</v>
      </c>
      <c r="G25" s="60" t="str">
        <f>IF(壘球排序!$L4&lt;&gt;"",壘球排序!J4,FALSE)</f>
        <v>李家蓁</v>
      </c>
      <c r="H25" s="60" t="str">
        <f>IF(壘球排序!$L4&lt;&gt;"",壘球排序!K4&amp;"m",FALSE)</f>
        <v>17.57m</v>
      </c>
      <c r="I25" s="60">
        <f>IF(壘球排序!$L4&lt;&gt;"",壘球排序!L4,FALSE)</f>
        <v>3</v>
      </c>
    </row>
    <row r="26" spans="1:9">
      <c r="A26" s="60" t="str">
        <f>IF(壘球排序!$E8&lt;&gt;"",壘球排序!B8,FALSE)</f>
        <v>六年丙班</v>
      </c>
      <c r="B26" s="60" t="str">
        <f>IF(壘球排序!$E8&lt;&gt;"",壘球排序!C8,FALSE)</f>
        <v>楊深博</v>
      </c>
      <c r="C26" s="60" t="str">
        <f>IF(壘球排序!$E8&lt;&gt;"",壘球排序!D8&amp;"m",FALSE)</f>
        <v>32.11m</v>
      </c>
      <c r="D26" s="60">
        <f>IF(壘球排序!$E8&lt;&gt;"",壘球排序!E8,FALSE)</f>
        <v>4</v>
      </c>
      <c r="E26" s="19"/>
      <c r="F26" s="60" t="str">
        <f>IF(壘球排序!$L11&lt;&gt;"",壘球排序!I11,FALSE)</f>
        <v>六年戊班</v>
      </c>
      <c r="G26" s="60" t="str">
        <f>IF(壘球排序!$L11&lt;&gt;"",壘球排序!J11,FALSE)</f>
        <v>張云喬</v>
      </c>
      <c r="H26" s="60" t="str">
        <f>IF(壘球排序!$L11&lt;&gt;"",壘球排序!K11&amp;"m",FALSE)</f>
        <v>17.12m</v>
      </c>
      <c r="I26" s="60">
        <f>IF(壘球排序!$L11&lt;&gt;"",壘球排序!L11,FALSE)</f>
        <v>4</v>
      </c>
    </row>
    <row r="27" spans="1:9">
      <c r="A27" s="60" t="str">
        <f>IF(壘球排序!$E6&lt;&gt;"",壘球排序!B6,FALSE)</f>
        <v>六年乙班</v>
      </c>
      <c r="B27" s="60" t="str">
        <f>IF(壘球排序!$E6&lt;&gt;"",壘球排序!C6,FALSE)</f>
        <v>張嘉侑</v>
      </c>
      <c r="C27" s="60" t="str">
        <f>IF(壘球排序!$E6&lt;&gt;"",壘球排序!D6&amp;"m",FALSE)</f>
        <v>27.43m</v>
      </c>
      <c r="D27" s="60">
        <f>IF(壘球排序!$E6&lt;&gt;"",壘球排序!E6,FALSE)</f>
        <v>5</v>
      </c>
      <c r="E27" s="19"/>
      <c r="F27" s="60" t="str">
        <f>IF(壘球排序!$L8&lt;&gt;"",壘球排序!I8,FALSE)</f>
        <v>六年丙班</v>
      </c>
      <c r="G27" s="60" t="str">
        <f>IF(壘球排序!$L8&lt;&gt;"",壘球排序!J8,FALSE)</f>
        <v>劉宛諾</v>
      </c>
      <c r="H27" s="60" t="str">
        <f>IF(壘球排序!$L8&lt;&gt;"",壘球排序!K8&amp;"m",FALSE)</f>
        <v>15.71m</v>
      </c>
      <c r="I27" s="60">
        <f>IF(壘球排序!$L8&lt;&gt;"",壘球排序!L8,FALSE)</f>
        <v>5</v>
      </c>
    </row>
    <row r="28" spans="1:9">
      <c r="A28" s="60" t="str">
        <f>IF(壘球排序!$E5&lt;&gt;"",壘球排序!B5,FALSE)</f>
        <v>六年乙班</v>
      </c>
      <c r="B28" s="60" t="str">
        <f>IF(壘球排序!$E5&lt;&gt;"",壘球排序!C5,FALSE)</f>
        <v>林旻樂</v>
      </c>
      <c r="C28" s="60" t="str">
        <f>IF(壘球排序!$E5&lt;&gt;"",壘球排序!D5&amp;"m",FALSE)</f>
        <v>24.42m</v>
      </c>
      <c r="D28" s="60">
        <f>IF(壘球排序!$E5&lt;&gt;"",壘球排序!E5,FALSE)</f>
        <v>6</v>
      </c>
      <c r="E28" s="19"/>
      <c r="F28" s="60" t="str">
        <f>IF(壘球排序!$L5&lt;&gt;"",壘球排序!I5,FALSE)</f>
        <v>六年乙班</v>
      </c>
      <c r="G28" s="60" t="str">
        <f>IF(壘球排序!$L5&lt;&gt;"",壘球排序!J5,FALSE)</f>
        <v>巫品萱</v>
      </c>
      <c r="H28" s="60" t="str">
        <f>IF(壘球排序!$L5&lt;&gt;"",壘球排序!K5&amp;"m",FALSE)</f>
        <v>14.18m</v>
      </c>
      <c r="I28" s="60">
        <f>IF(壘球排序!$L5&lt;&gt;"",壘球排序!L5,FALSE)</f>
        <v>6</v>
      </c>
    </row>
    <row r="29" spans="1:9">
      <c r="A29" s="19"/>
      <c r="B29" s="19"/>
      <c r="C29" s="19"/>
      <c r="D29" s="19"/>
      <c r="E29" s="19"/>
      <c r="F29" s="19"/>
      <c r="G29" s="19"/>
      <c r="H29" s="19"/>
      <c r="I29" s="19"/>
    </row>
    <row r="30" spans="1:9">
      <c r="A30" s="64" t="str">
        <f>LEFT(壘球排序!A14,4)</f>
        <v>五男壘球</v>
      </c>
      <c r="B30" s="64"/>
      <c r="C30" s="64"/>
      <c r="D30" s="64"/>
      <c r="E30" s="19"/>
      <c r="F30" s="64" t="str">
        <f>LEFT(壘球排序!H14,4)</f>
        <v>五女壘球</v>
      </c>
      <c r="G30" s="64"/>
      <c r="H30" s="64"/>
      <c r="I30" s="64"/>
    </row>
    <row r="31" spans="1:9">
      <c r="A31" s="60" t="str">
        <f>壘球排序!B15</f>
        <v>班級</v>
      </c>
      <c r="B31" s="60" t="str">
        <f>壘球排序!C15</f>
        <v>姓名</v>
      </c>
      <c r="C31" s="60" t="str">
        <f>壘球排序!D15</f>
        <v>最佳成績</v>
      </c>
      <c r="D31" s="60" t="str">
        <f>壘球排序!E15</f>
        <v>名次</v>
      </c>
      <c r="E31" s="19"/>
      <c r="F31" s="60" t="str">
        <f>壘球排序!I15</f>
        <v>班級</v>
      </c>
      <c r="G31" s="60" t="str">
        <f>壘球排序!J15</f>
        <v>姓名</v>
      </c>
      <c r="H31" s="60" t="str">
        <f>壘球排序!K15</f>
        <v>最佳成績</v>
      </c>
      <c r="I31" s="60" t="str">
        <f>壘球排序!L15</f>
        <v>名次</v>
      </c>
    </row>
    <row r="32" spans="1:9">
      <c r="A32" s="60" t="str">
        <f>IF(壘球排序!$E24&lt;&gt;"",壘球排序!B24,FALSE)</f>
        <v>五年戊班</v>
      </c>
      <c r="B32" s="60" t="str">
        <f>IF(壘球排序!$E24&lt;&gt;"",壘球排序!C24,FALSE)</f>
        <v>李家鴻</v>
      </c>
      <c r="C32" s="60" t="str">
        <f>IF(壘球排序!$E24&lt;&gt;"",壘球排序!D24&amp;"m",FALSE)</f>
        <v>27.48m</v>
      </c>
      <c r="D32" s="60">
        <f>IF(壘球排序!$E24&lt;&gt;"",壘球排序!E24,FALSE)</f>
        <v>1</v>
      </c>
      <c r="E32" s="19"/>
      <c r="F32" s="60" t="str">
        <f>IF(壘球排序!$L21&lt;&gt;"",壘球排序!I21,FALSE)</f>
        <v>五年丙班</v>
      </c>
      <c r="G32" s="60" t="str">
        <f>IF(壘球排序!$L21&lt;&gt;"",壘球排序!J21,FALSE)</f>
        <v>李雨婕</v>
      </c>
      <c r="H32" s="60" t="str">
        <f>IF(壘球排序!$L21&lt;&gt;"",壘球排序!K21&amp;"m",FALSE)</f>
        <v>23.58m</v>
      </c>
      <c r="I32" s="60">
        <f>IF(壘球排序!$L21&lt;&gt;"",壘球排序!L21,FALSE)</f>
        <v>1</v>
      </c>
    </row>
    <row r="33" spans="1:9">
      <c r="A33" s="60" t="str">
        <f>IF(壘球排序!$E16&lt;&gt;"",壘球排序!B16,FALSE)</f>
        <v>五年甲班</v>
      </c>
      <c r="B33" s="60" t="str">
        <f>IF(壘球排序!$E16&lt;&gt;"",壘球排序!C16,FALSE)</f>
        <v>黃仲毅</v>
      </c>
      <c r="C33" s="60" t="str">
        <f>IF(壘球排序!$E16&lt;&gt;"",壘球排序!D16&amp;"m",FALSE)</f>
        <v>25.34m</v>
      </c>
      <c r="D33" s="60">
        <f>IF(壘球排序!$E16&lt;&gt;"",壘球排序!E16,FALSE)</f>
        <v>2</v>
      </c>
      <c r="E33" s="19"/>
      <c r="F33" s="60" t="str">
        <f>IF(壘球排序!$L24&lt;&gt;"",壘球排序!I24,FALSE)</f>
        <v>五年戊班</v>
      </c>
      <c r="G33" s="60" t="str">
        <f>IF(壘球排序!$L24&lt;&gt;"",壘球排序!J24,FALSE)</f>
        <v>陳言亭</v>
      </c>
      <c r="H33" s="60" t="str">
        <f>IF(壘球排序!$L24&lt;&gt;"",壘球排序!K24&amp;"m",FALSE)</f>
        <v>19.69m</v>
      </c>
      <c r="I33" s="60">
        <f>IF(壘球排序!$L24&lt;&gt;"",壘球排序!L24,FALSE)</f>
        <v>2</v>
      </c>
    </row>
    <row r="34" spans="1:9">
      <c r="A34" s="60" t="str">
        <f>IF(壘球排序!$E17&lt;&gt;"",壘球排序!B17,FALSE)</f>
        <v>五年甲班</v>
      </c>
      <c r="B34" s="60" t="str">
        <f>IF(壘球排序!$E17&lt;&gt;"",壘球排序!C17,FALSE)</f>
        <v>廖子竣</v>
      </c>
      <c r="C34" s="60" t="str">
        <f>IF(壘球排序!$E17&lt;&gt;"",壘球排序!D17&amp;"m",FALSE)</f>
        <v>23.98m</v>
      </c>
      <c r="D34" s="60">
        <f>IF(壘球排序!$E17&lt;&gt;"",壘球排序!E17,FALSE)</f>
        <v>3</v>
      </c>
      <c r="E34" s="19"/>
      <c r="F34" s="60" t="str">
        <f>IF(壘球排序!$L17&lt;&gt;"",壘球排序!I17,FALSE)</f>
        <v>五年甲班</v>
      </c>
      <c r="G34" s="60" t="str">
        <f>IF(壘球排序!$L17&lt;&gt;"",壘球排序!J17,FALSE)</f>
        <v>張子柔</v>
      </c>
      <c r="H34" s="60" t="str">
        <f>IF(壘球排序!$L17&lt;&gt;"",壘球排序!K17&amp;"m",FALSE)</f>
        <v>19.48m</v>
      </c>
      <c r="I34" s="60">
        <f>IF(壘球排序!$L17&lt;&gt;"",壘球排序!L17,FALSE)</f>
        <v>3</v>
      </c>
    </row>
    <row r="35" spans="1:9">
      <c r="A35" s="60" t="str">
        <f>IF(壘球排序!$E20&lt;&gt;"",壘球排序!B20,FALSE)</f>
        <v>五年丙班</v>
      </c>
      <c r="B35" s="60" t="str">
        <f>IF(壘球排序!$E20&lt;&gt;"",壘球排序!C20,FALSE)</f>
        <v>楊迦得</v>
      </c>
      <c r="C35" s="60" t="str">
        <f>IF(壘球排序!$E20&lt;&gt;"",壘球排序!D20&amp;"m",FALSE)</f>
        <v>22.46m</v>
      </c>
      <c r="D35" s="60">
        <f>IF(壘球排序!$E20&lt;&gt;"",壘球排序!E20,FALSE)</f>
        <v>4</v>
      </c>
      <c r="E35" s="19"/>
      <c r="F35" s="60" t="str">
        <f>IF(壘球排序!$L19&lt;&gt;"",壘球排序!I19,FALSE)</f>
        <v>五年乙班</v>
      </c>
      <c r="G35" s="60" t="str">
        <f>IF(壘球排序!$L19&lt;&gt;"",壘球排序!J19,FALSE)</f>
        <v>劉恩喬</v>
      </c>
      <c r="H35" s="60" t="str">
        <f>IF(壘球排序!$L19&lt;&gt;"",壘球排序!K19&amp;"m",FALSE)</f>
        <v>18.86m</v>
      </c>
      <c r="I35" s="60">
        <f>IF(壘球排序!$L19&lt;&gt;"",壘球排序!L19,FALSE)</f>
        <v>4</v>
      </c>
    </row>
    <row r="36" spans="1:9">
      <c r="A36" s="60" t="str">
        <f>IF(壘球排序!$E25&lt;&gt;"",壘球排序!B25,FALSE)</f>
        <v>五年戊班</v>
      </c>
      <c r="B36" s="60" t="str">
        <f>IF(壘球排序!$E25&lt;&gt;"",壘球排序!C25,FALSE)</f>
        <v>周裕彬</v>
      </c>
      <c r="C36" s="60" t="str">
        <f>IF(壘球排序!$E25&lt;&gt;"",壘球排序!D25&amp;"m",FALSE)</f>
        <v>22.32m</v>
      </c>
      <c r="D36" s="60">
        <f>IF(壘球排序!$E25&lt;&gt;"",壘球排序!E25,FALSE)</f>
        <v>5</v>
      </c>
      <c r="E36" s="19"/>
      <c r="F36" s="60" t="str">
        <f>IF(壘球排序!$L22&lt;&gt;"",壘球排序!I22,FALSE)</f>
        <v>五年丁班</v>
      </c>
      <c r="G36" s="60" t="str">
        <f>IF(壘球排序!$L22&lt;&gt;"",壘球排序!J22,FALSE)</f>
        <v>李凡綺</v>
      </c>
      <c r="H36" s="60" t="str">
        <f>IF(壘球排序!$L22&lt;&gt;"",壘球排序!K22&amp;"m",FALSE)</f>
        <v>18.48m</v>
      </c>
      <c r="I36" s="60">
        <f>IF(壘球排序!$L22&lt;&gt;"",壘球排序!L22,FALSE)</f>
        <v>5</v>
      </c>
    </row>
    <row r="37" spans="1:9">
      <c r="A37" s="60" t="str">
        <f>IF(壘球排序!$E18&lt;&gt;"",壘球排序!B18,FALSE)</f>
        <v>五年乙班</v>
      </c>
      <c r="B37" s="60" t="str">
        <f>IF(壘球排序!$E18&lt;&gt;"",壘球排序!C18,FALSE)</f>
        <v>吳承澤</v>
      </c>
      <c r="C37" s="60" t="str">
        <f>IF(壘球排序!$E18&lt;&gt;"",壘球排序!D18&amp;"m",FALSE)</f>
        <v>21.7m</v>
      </c>
      <c r="D37" s="60">
        <f>IF(壘球排序!$E18&lt;&gt;"",壘球排序!E18,FALSE)</f>
        <v>6</v>
      </c>
      <c r="E37" s="19"/>
      <c r="F37" s="60" t="str">
        <f>IF(壘球排序!$L25&lt;&gt;"",壘球排序!I25,FALSE)</f>
        <v>五年戊班</v>
      </c>
      <c r="G37" s="60" t="str">
        <f>IF(壘球排序!$L25&lt;&gt;"",壘球排序!J25,FALSE)</f>
        <v>曾晨曦</v>
      </c>
      <c r="H37" s="60" t="str">
        <f>IF(壘球排序!$L25&lt;&gt;"",壘球排序!K25&amp;"m",FALSE)</f>
        <v>16.73m</v>
      </c>
      <c r="I37" s="60">
        <f>IF(壘球排序!$L25&lt;&gt;"",壘球排序!L25,FALSE)</f>
        <v>6</v>
      </c>
    </row>
  </sheetData>
  <sortState ref="F22:I25">
    <sortCondition ref="I24:I25"/>
  </sortState>
  <mergeCells count="9">
    <mergeCell ref="A30:D30"/>
    <mergeCell ref="F30:I30"/>
    <mergeCell ref="A3:D3"/>
    <mergeCell ref="F3:I3"/>
    <mergeCell ref="A1:I1"/>
    <mergeCell ref="A12:D12"/>
    <mergeCell ref="F12:I12"/>
    <mergeCell ref="A21:D21"/>
    <mergeCell ref="F21:I21"/>
  </mergeCells>
  <phoneticPr fontId="1" type="noConversion"/>
  <pageMargins left="0.51181102362204722" right="0.51181102362204722" top="0.74803149606299213" bottom="0.74803149606299213" header="0.31496062992125984" footer="0.31496062992125984"/>
  <pageSetup paperSize="9" scale="10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具名範圍</vt:lpstr>
      </vt:variant>
      <vt:variant>
        <vt:i4>1</vt:i4>
      </vt:variant>
    </vt:vector>
  </HeadingPairs>
  <TitlesOfParts>
    <vt:vector size="17" baseType="lpstr">
      <vt:lpstr>跳高</vt:lpstr>
      <vt:lpstr>跳遠</vt:lpstr>
      <vt:lpstr>鉛球</vt:lpstr>
      <vt:lpstr>壘球</vt:lpstr>
      <vt:lpstr>田賽成績(1128)</vt:lpstr>
      <vt:lpstr>五年級田賽成績</vt:lpstr>
      <vt:lpstr>六年級田賽成績</vt:lpstr>
      <vt:lpstr>跳高跳遠輸出</vt:lpstr>
      <vt:lpstr>鉛球壘球輸出</vt:lpstr>
      <vt:lpstr>積分表</vt:lpstr>
      <vt:lpstr>最高紀錄</vt:lpstr>
      <vt:lpstr>跳高排序</vt:lpstr>
      <vt:lpstr>跳遠排序</vt:lpstr>
      <vt:lpstr>鉛球排序</vt:lpstr>
      <vt:lpstr>壘球排序</vt:lpstr>
      <vt:lpstr>積分計算</vt:lpstr>
      <vt:lpstr>跳遠!Print_Area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2022-11-22T01:40:55Z</cp:lastPrinted>
  <dcterms:created xsi:type="dcterms:W3CDTF">1997-01-14T01:50:29Z</dcterms:created>
  <dcterms:modified xsi:type="dcterms:W3CDTF">2022-11-28T04:20:25Z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e512a4d2-1200-480a-8585-53441f6f4224</vt:lpwstr>
  </property>
</Properties>
</file>